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20115" windowHeight="12015" activeTab="4"/>
  </bookViews>
  <sheets>
    <sheet name="TABELAS" sheetId="3" r:id="rId1"/>
    <sheet name="DADOS" sheetId="1" r:id="rId2"/>
    <sheet name="GRÁFICO PIZZA" sheetId="2" r:id="rId3"/>
    <sheet name="GRÁFICO SÉRIE" sheetId="4" r:id="rId4"/>
    <sheet name="RANKING" sheetId="5" r:id="rId5"/>
  </sheets>
  <calcPr calcId="144525"/>
</workbook>
</file>

<file path=xl/calcChain.xml><?xml version="1.0" encoding="utf-8"?>
<calcChain xmlns="http://schemas.openxmlformats.org/spreadsheetml/2006/main">
  <c r="F62" i="5" l="1"/>
  <c r="F65" i="5"/>
  <c r="F69" i="5"/>
  <c r="F72" i="5"/>
  <c r="F73" i="5"/>
  <c r="F74" i="5"/>
  <c r="F75" i="5"/>
  <c r="F10" i="5" l="1"/>
  <c r="F64" i="5"/>
  <c r="F6" i="5"/>
  <c r="F59" i="5"/>
  <c r="F50" i="5"/>
  <c r="F28" i="5"/>
  <c r="F67" i="5"/>
  <c r="F32" i="5"/>
  <c r="F46" i="5"/>
  <c r="F57" i="5"/>
  <c r="F63" i="5"/>
  <c r="F81" i="5"/>
  <c r="F19" i="5"/>
  <c r="F53" i="5"/>
  <c r="F13" i="5"/>
  <c r="F60" i="5"/>
  <c r="F9" i="5"/>
  <c r="F29" i="5"/>
  <c r="F23" i="5"/>
  <c r="F37" i="5"/>
  <c r="F18" i="5"/>
  <c r="F25" i="5"/>
  <c r="F77" i="5"/>
  <c r="F17" i="5"/>
  <c r="F54" i="5"/>
  <c r="F24" i="5"/>
  <c r="F66" i="5"/>
  <c r="F41" i="5"/>
  <c r="F34" i="5"/>
  <c r="F71" i="5"/>
  <c r="F36" i="5"/>
  <c r="F58" i="5"/>
  <c r="F78" i="5"/>
  <c r="F20" i="5"/>
  <c r="F70" i="5"/>
  <c r="F79" i="5"/>
  <c r="F76" i="5"/>
  <c r="F14" i="5"/>
  <c r="F82" i="5"/>
  <c r="F43" i="5"/>
  <c r="F12" i="5"/>
  <c r="F45" i="5"/>
  <c r="F40" i="5"/>
  <c r="F11" i="5"/>
  <c r="F33" i="5"/>
  <c r="F49" i="5"/>
  <c r="F52" i="5"/>
  <c r="F80" i="5"/>
  <c r="F15" i="5"/>
  <c r="F44" i="5"/>
  <c r="F3" i="5"/>
  <c r="F5" i="5"/>
  <c r="F4" i="5"/>
  <c r="F16" i="5"/>
  <c r="F39" i="5"/>
  <c r="F56" i="5"/>
  <c r="F55" i="5"/>
  <c r="F51" i="5"/>
  <c r="F7" i="5"/>
  <c r="F22" i="5"/>
  <c r="F31" i="5"/>
  <c r="F48" i="5"/>
  <c r="F26" i="5"/>
  <c r="F21" i="5"/>
  <c r="F30" i="5"/>
  <c r="F47" i="5"/>
  <c r="F27" i="5"/>
  <c r="F42" i="5"/>
  <c r="F68" i="5"/>
  <c r="F61" i="5"/>
  <c r="F35" i="5"/>
  <c r="F8" i="5"/>
  <c r="F38" i="5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3" i="1"/>
  <c r="K70" i="1"/>
  <c r="E70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3" i="1"/>
  <c r="E6" i="4" l="1"/>
  <c r="G6" i="4" s="1"/>
  <c r="F6" i="4"/>
  <c r="E5" i="4"/>
  <c r="H5" i="4" s="1"/>
  <c r="F5" i="4"/>
  <c r="F4" i="4"/>
  <c r="E9" i="4"/>
  <c r="G9" i="4" s="1"/>
  <c r="F9" i="4"/>
  <c r="E8" i="4"/>
  <c r="G8" i="4" s="1"/>
  <c r="F8" i="4"/>
  <c r="F7" i="4"/>
  <c r="E7" i="4"/>
  <c r="I7" i="4" s="1"/>
  <c r="E4" i="4"/>
  <c r="G4" i="4" s="1"/>
  <c r="G7" i="4" l="1"/>
  <c r="H7" i="4"/>
  <c r="I4" i="4"/>
  <c r="H4" i="4"/>
  <c r="I6" i="4"/>
  <c r="H6" i="4"/>
  <c r="G5" i="4"/>
  <c r="I5" i="4"/>
  <c r="I9" i="4"/>
  <c r="I8" i="4"/>
  <c r="H9" i="4"/>
  <c r="H8" i="4"/>
  <c r="G105" i="3" l="1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Y3" i="1"/>
  <c r="Y4" i="1"/>
  <c r="Y5" i="1"/>
  <c r="Y6" i="1"/>
  <c r="Y94" i="1" l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3" i="1"/>
  <c r="E6" i="2" l="1"/>
  <c r="E3" i="2" s="1"/>
  <c r="E5" i="2"/>
  <c r="E7" i="2" l="1"/>
</calcChain>
</file>

<file path=xl/sharedStrings.xml><?xml version="1.0" encoding="utf-8"?>
<sst xmlns="http://schemas.openxmlformats.org/spreadsheetml/2006/main" count="476" uniqueCount="136">
  <si>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</si>
  <si>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</si>
  <si>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</si>
  <si>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</si>
  <si>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</si>
  <si>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</si>
  <si>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</si>
  <si>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</si>
  <si>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</si>
  <si>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Jardim</t>
  </si>
  <si>
    <t>Bom Jesus do Itabapoana</t>
  </si>
  <si>
    <t>Cabo Frio</t>
  </si>
  <si>
    <t>Cachoeira de Macacu</t>
  </si>
  <si>
    <t>Cambuci</t>
  </si>
  <si>
    <t>Campos dos Goytacazes</t>
  </si>
  <si>
    <t>Cantagalo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</si>
  <si>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</si>
  <si>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</si>
  <si>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</si>
  <si>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</si>
  <si>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</si>
  <si>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</si>
  <si>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</si>
  <si>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</si>
  <si>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</si>
  <si>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</si>
  <si>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</si>
  <si>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</si>
  <si>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</si>
  <si>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</si>
  <si>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</si>
  <si>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</si>
  <si>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</si>
  <si>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</si>
  <si>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</si>
  <si>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de Muriaé</t>
  </si>
  <si>
    <t>Macaé</t>
  </si>
  <si>
    <t>Macuco</t>
  </si>
  <si>
    <t>Magé</t>
  </si>
  <si>
    <t>Mangaratiba</t>
  </si>
  <si>
    <t>Maricá</t>
  </si>
  <si>
    <t>Mendes</t>
  </si>
  <si>
    <t>Mesquita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</si>
  <si>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</si>
  <si>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</si>
  <si>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</si>
  <si>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</si>
  <si>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</si>
  <si>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</si>
  <si>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</si>
  <si>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</si>
  <si>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</si>
  <si>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</si>
  <si>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</si>
  <si>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</si>
  <si>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</si>
  <si>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</si>
  <si>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</si>
  <si>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 xml:space="preserve">Porto Real </t>
  </si>
  <si>
    <t>Quatis</t>
  </si>
  <si>
    <t xml:space="preserve">Queimados 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</si>
  <si>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</si>
  <si>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</si>
  <si>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</si>
  <si>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</si>
  <si>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</si>
  <si>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</si>
  <si>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</si>
  <si>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 xml:space="preserve">Santa Maria Madalena 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</si>
  <si>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</si>
  <si>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</si>
  <si>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</si>
  <si>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</si>
  <si>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</si>
  <si>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</si>
  <si>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</si>
  <si>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 xml:space="preserve">São José do Vale do Rio Preto </t>
  </si>
  <si>
    <t xml:space="preserve">São Pedro da Aldeia </t>
  </si>
  <si>
    <t>São Sebastião do Alto</t>
  </si>
  <si>
    <t>Sapucaia</t>
  </si>
  <si>
    <t xml:space="preserve">Saquarema </t>
  </si>
  <si>
    <t>Seropédica</t>
  </si>
  <si>
    <t xml:space="preserve">Silva Jardim </t>
  </si>
  <si>
    <t xml:space="preserve">Sumidouro </t>
  </si>
  <si>
    <t>Tanguá</t>
  </si>
  <si>
    <t>Teresópolis</t>
  </si>
  <si>
    <t>Trajano de Moraes</t>
  </si>
  <si>
    <t xml:space="preserve">Três Rios </t>
  </si>
  <si>
    <t>Valença</t>
  </si>
  <si>
    <t>Varre-Sai</t>
  </si>
  <si>
    <t xml:space="preserve">Vassouras </t>
  </si>
  <si>
    <t>Volta Redonda</t>
  </si>
  <si>
    <t>Mun</t>
  </si>
  <si>
    <t>3ºQ/16</t>
  </si>
  <si>
    <t>1ºQ/17</t>
  </si>
  <si>
    <t>2Qº/17</t>
  </si>
  <si>
    <t>RCL</t>
  </si>
  <si>
    <t>%</t>
  </si>
  <si>
    <t>Num</t>
  </si>
  <si>
    <t>OPÇÃO SEMESTRAL</t>
  </si>
  <si>
    <t>ULTRAPASSARAM O LIMITE PRUDENCIAL</t>
  </si>
  <si>
    <t>ULTRAPASSARAM O LIMITE LEGAL</t>
  </si>
  <si>
    <t>NÃO INFORMARAM OS DADOS</t>
  </si>
  <si>
    <t>TOTAL</t>
  </si>
  <si>
    <t>3ºQ/15</t>
  </si>
  <si>
    <t>3ºQ/14</t>
  </si>
  <si>
    <t>3ºQ/13</t>
  </si>
  <si>
    <t>MUNICÍPIO</t>
  </si>
  <si>
    <t>DESPESA DE PESSOAL</t>
  </si>
  <si>
    <t>PERCENTUAL</t>
  </si>
  <si>
    <t>RELAÇÃO DE MUNICÍPIOS QUE ULTRAPASSARAM O LIMITE DE GASTOS DE PESSOAL (54%)</t>
  </si>
  <si>
    <t>RELAÇÃO DE MUNICÍPIOS QUE ULTRAPASSARAM O LIMITE PRUDENCIAL DE GASTOS DE PESSOAL (51,3%)</t>
  </si>
  <si>
    <t>RELAÇÃO DE MUNICÍPIOS QUE RESPEITAM O LIMITE DE GASTOS DE PESSOAL (54%)</t>
  </si>
  <si>
    <t>RELAÇÃO DE MUNICÍPIOS QUE NÃO PUBLICARAM O RELATÓRIO FISCAL (RGF) DO 2º QUADRIMESTRE DE 2017</t>
  </si>
  <si>
    <t>ÚLTIMO RELATÓRIO PUBLICADO</t>
  </si>
  <si>
    <t>1º QUADRIMESTRE DE 2017</t>
  </si>
  <si>
    <t>RECEITA CORRENTE LÍQUIDA</t>
  </si>
  <si>
    <t>DESPESA</t>
  </si>
  <si>
    <t>3º QUADRIMESTRE DE 2016</t>
  </si>
  <si>
    <t>PERÍODO</t>
  </si>
  <si>
    <t>LIMITE LEGAL (54% RCL)</t>
  </si>
  <si>
    <t>LIMITE ALERTA (48,6% RCL)</t>
  </si>
  <si>
    <t>LIMITE PRUDENCIAL (51,3% RCL)</t>
  </si>
  <si>
    <t>3º QUADRIMESTRE 2015</t>
  </si>
  <si>
    <t>3º QUADRIMESTRE 2016</t>
  </si>
  <si>
    <t>1º QUADRIMESTRE 2017</t>
  </si>
  <si>
    <t>2º QUADRIMESTRE 2017</t>
  </si>
  <si>
    <t>3º QUADRIMESTRE 2013</t>
  </si>
  <si>
    <t>3º QUADRIMESTRE 2014</t>
  </si>
  <si>
    <t>ABAIXO DO LIMITE PRUDENCIAL</t>
  </si>
  <si>
    <t>VALORES NÃO INFORMADOS</t>
  </si>
  <si>
    <t>PORTE</t>
  </si>
  <si>
    <t>GRANDE PORTE</t>
  </si>
  <si>
    <t>MÉDIO PORTE</t>
  </si>
  <si>
    <t>PEQUENO PORTE</t>
  </si>
  <si>
    <t>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</si>
</sst>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0" fontId="0" fillId="0" borderId="0" xfId="1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21" fillId="0" borderId="0" xfId="42" applyFont="1" applyFill="1" applyBorder="1" applyAlignment="1">
      <alignment horizontal="left" vertical="center"/>
    </xf>
    <xf numFmtId="0" fontId="21" fillId="0" borderId="0" xfId="42" applyFont="1" applyBorder="1" applyAlignment="1">
      <alignment horizontal="left" vertical="center"/>
    </xf>
    <xf numFmtId="10" fontId="21" fillId="0" borderId="0" xfId="85" applyNumberFormat="1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88" applyNumberFormat="1" applyFont="1"/>
    <xf numFmtId="43" fontId="0" fillId="33" borderId="0" xfId="0" applyNumberFormat="1" applyFill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Fill="1" applyBorder="1"/>
    <xf numFmtId="0" fontId="21" fillId="0" borderId="10" xfId="42" applyFont="1" applyFill="1" applyBorder="1" applyAlignment="1">
      <alignment horizontal="left" vertical="center"/>
    </xf>
    <xf numFmtId="43" fontId="0" fillId="0" borderId="10" xfId="0" applyNumberFormat="1" applyBorder="1"/>
    <xf numFmtId="10" fontId="21" fillId="0" borderId="10" xfId="85" applyNumberFormat="1" applyFont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21" fillId="0" borderId="10" xfId="42" applyFont="1" applyBorder="1" applyAlignment="1">
      <alignment horizontal="left" vertical="center"/>
    </xf>
    <xf numFmtId="43" fontId="0" fillId="0" borderId="10" xfId="88" applyNumberFormat="1" applyFont="1" applyBorder="1"/>
    <xf numFmtId="0" fontId="14" fillId="0" borderId="10" xfId="0" applyFont="1" applyBorder="1" applyAlignment="1">
      <alignment horizontal="center"/>
    </xf>
    <xf numFmtId="0" fontId="22" fillId="34" borderId="10" xfId="42" applyFont="1" applyFill="1" applyBorder="1" applyAlignment="1">
      <alignment horizontal="center"/>
    </xf>
    <xf numFmtId="0" fontId="18" fillId="0" borderId="10" xfId="42" applyBorder="1" applyAlignment="1">
      <alignment horizontal="center"/>
    </xf>
    <xf numFmtId="43" fontId="18" fillId="0" borderId="10" xfId="42" applyNumberFormat="1" applyBorder="1" applyAlignment="1">
      <alignment horizontal="center"/>
    </xf>
    <xf numFmtId="43" fontId="0" fillId="0" borderId="10" xfId="86" applyNumberFormat="1" applyFont="1" applyBorder="1" applyAlignment="1">
      <alignment horizontal="center"/>
    </xf>
    <xf numFmtId="43" fontId="19" fillId="0" borderId="10" xfId="42" applyNumberFormat="1" applyFont="1" applyBorder="1" applyAlignment="1">
      <alignment horizontal="center"/>
    </xf>
    <xf numFmtId="0" fontId="19" fillId="0" borderId="10" xfId="4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10" xfId="0" applyNumberForma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36" borderId="10" xfId="0" applyFont="1" applyFill="1" applyBorder="1" applyAlignment="1">
      <alignment horizontal="center"/>
    </xf>
    <xf numFmtId="10" fontId="21" fillId="34" borderId="11" xfId="85" applyNumberFormat="1" applyFont="1" applyFill="1" applyBorder="1" applyAlignment="1"/>
    <xf numFmtId="10" fontId="21" fillId="34" borderId="12" xfId="85" applyNumberFormat="1" applyFont="1" applyFill="1" applyBorder="1" applyAlignment="1"/>
    <xf numFmtId="10" fontId="21" fillId="34" borderId="13" xfId="85" applyNumberFormat="1" applyFont="1" applyFill="1" applyBorder="1" applyAlignment="1"/>
    <xf numFmtId="10" fontId="21" fillId="34" borderId="10" xfId="85" applyNumberFormat="1" applyFont="1" applyFill="1" applyBorder="1" applyAlignment="1"/>
    <xf numFmtId="43" fontId="0" fillId="0" borderId="11" xfId="0" applyNumberFormat="1" applyBorder="1"/>
    <xf numFmtId="4" fontId="0" fillId="0" borderId="11" xfId="0" applyNumberFormat="1" applyBorder="1"/>
    <xf numFmtId="43" fontId="0" fillId="0" borderId="12" xfId="0" applyNumberFormat="1" applyBorder="1"/>
    <xf numFmtId="10" fontId="21" fillId="0" borderId="13" xfId="85" applyNumberFormat="1" applyFont="1" applyBorder="1" applyAlignment="1">
      <alignment horizontal="center"/>
    </xf>
  </cellXfs>
  <cellStyles count="89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Incorreto" xfId="8" builtinId="27" customBuiltin="1"/>
    <cellStyle name="Moeda 2" xfId="43"/>
    <cellStyle name="Neutra" xfId="9" builtinId="28" customBuiltin="1"/>
    <cellStyle name="Normal" xfId="0" builtinId="0"/>
    <cellStyle name="Normal 10" xfId="44"/>
    <cellStyle name="Normal 11" xfId="45"/>
    <cellStyle name="Normal 12" xfId="46"/>
    <cellStyle name="Normal 13" xfId="47"/>
    <cellStyle name="Normal 14" xfId="48"/>
    <cellStyle name="Normal 15" xfId="49"/>
    <cellStyle name="Normal 16" xfId="50"/>
    <cellStyle name="Normal 17" xfId="51"/>
    <cellStyle name="Normal 18" xfId="52"/>
    <cellStyle name="Normal 19" xfId="53"/>
    <cellStyle name="Normal 2" xfId="54"/>
    <cellStyle name="Normal 20" xfId="55"/>
    <cellStyle name="Normal 21" xfId="56"/>
    <cellStyle name="Normal 22" xfId="57"/>
    <cellStyle name="Normal 23" xfId="58"/>
    <cellStyle name="Normal 24" xfId="59"/>
    <cellStyle name="Normal 3" xfId="42"/>
    <cellStyle name="Normal 4" xfId="60"/>
    <cellStyle name="Normal 5" xfId="61"/>
    <cellStyle name="Nota 10" xfId="62"/>
    <cellStyle name="Nota 11" xfId="63"/>
    <cellStyle name="Nota 12" xfId="64"/>
    <cellStyle name="Nota 13" xfId="65"/>
    <cellStyle name="Nota 14" xfId="66"/>
    <cellStyle name="Nota 15" xfId="67"/>
    <cellStyle name="Nota 16" xfId="68"/>
    <cellStyle name="Nota 17" xfId="69"/>
    <cellStyle name="Nota 18" xfId="70"/>
    <cellStyle name="Nota 19" xfId="71"/>
    <cellStyle name="Nota 2" xfId="72"/>
    <cellStyle name="Nota 20" xfId="73"/>
    <cellStyle name="Nota 21" xfId="74"/>
    <cellStyle name="Nota 22" xfId="75"/>
    <cellStyle name="Nota 23" xfId="76"/>
    <cellStyle name="Nota 24" xfId="77"/>
    <cellStyle name="Nota 3" xfId="78"/>
    <cellStyle name="Nota 4" xfId="79"/>
    <cellStyle name="Nota 5" xfId="80"/>
    <cellStyle name="Nota 6" xfId="81"/>
    <cellStyle name="Nota 7" xfId="82"/>
    <cellStyle name="Nota 8" xfId="83"/>
    <cellStyle name="Nota 9" xfId="84"/>
    <cellStyle name="Porcentagem" xfId="1" builtinId="5"/>
    <cellStyle name="Porcentagem 2" xfId="85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  <cellStyle name="Vírgula" xfId="88" builtinId="3"/>
    <cellStyle name="Vírgula 2" xfId="87"/>
    <cellStyle name="Vírgula 3" xfId="86"/>
  </cellStyles>
  <dxfs count="54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CC0000"/>
      <color rgb="FFFF00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DESPESA DE PESSOAL</a:t>
            </a:r>
            <a:r>
              <a:rPr lang="pt-BR" baseline="0"/>
              <a:t> DOS MUNICÍPIOS DO ESTADO DO RIO DE JANEIRO 2º QUADRIMESTRE DE 2017</a:t>
            </a:r>
            <a:endParaRPr lang="pt-BR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314720821167833E-2"/>
          <c:y val="0.13431101671167661"/>
          <c:w val="0.94520547339019367"/>
          <c:h val="0.79725024865816974"/>
        </c:manualLayout>
      </c:layout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FFFF66"/>
              </a:solidFill>
            </c:spPr>
          </c:dPt>
          <c:dPt>
            <c:idx val="2"/>
            <c:bubble3D val="0"/>
            <c:spPr>
              <a:solidFill>
                <a:srgbClr val="FF5050"/>
              </a:solidFill>
            </c:spPr>
          </c:dPt>
          <c:dLbls>
            <c:dLbl>
              <c:idx val="0"/>
              <c:layout>
                <c:manualLayout>
                  <c:x val="-0.24235344723690105"/>
                  <c:y val="7.61558909098520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5473692003685652"/>
                  <c:y val="-0.332961333215172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549908952805906"/>
                  <c:y val="1.5632466258357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2639454812054804"/>
                  <c:y val="0.120841774217897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'GRÁFICO PIZZA'!$D$3:$D$6</c:f>
              <c:strCache>
                <c:ptCount val="4"/>
                <c:pt idx="0">
                  <c:v>ABAIXO DO LIMITE PRUDENCIAL</c:v>
                </c:pt>
                <c:pt idx="1">
                  <c:v>ULTRAPASSARAM O LIMITE PRUDENCIAL</c:v>
                </c:pt>
                <c:pt idx="2">
                  <c:v>ULTRAPASSARAM O LIMITE LEGAL</c:v>
                </c:pt>
                <c:pt idx="3">
                  <c:v>NÃO INFORMARAM OS DADOS</c:v>
                </c:pt>
              </c:strCache>
            </c:strRef>
          </c:cat>
          <c:val>
            <c:numRef>
              <c:f>'GRÁFICO PIZZA'!$E$3:$E$6</c:f>
              <c:numCache>
                <c:formatCode>General</c:formatCode>
                <c:ptCount val="4"/>
                <c:pt idx="0">
                  <c:v>40</c:v>
                </c:pt>
                <c:pt idx="1">
                  <c:v>21</c:v>
                </c:pt>
                <c:pt idx="2">
                  <c:v>19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EVOLUÇÃO DA DESPESA DE PESSOAL DO MUNICÍPIO DE  </a:t>
            </a:r>
          </a:p>
        </c:rich>
      </c:tx>
      <c:layout>
        <c:manualLayout>
          <c:xMode val="edge"/>
          <c:yMode val="edge"/>
          <c:x val="3.6351284966384546E-2"/>
          <c:y val="1.278607415452378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3"/>
          <c:tx>
            <c:strRef>
              <c:f>'GRÁFICO SÉRIE'!$F$3</c:f>
              <c:strCache>
                <c:ptCount val="1"/>
                <c:pt idx="0">
                  <c:v>DESPESA DE PESSOAL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 SÉRIE'!$D$4:$D$9</c:f>
              <c:strCache>
                <c:ptCount val="6"/>
                <c:pt idx="0">
                  <c:v>3º QUADRIMESTRE 2013</c:v>
                </c:pt>
                <c:pt idx="1">
                  <c:v>3º QUADRIMESTRE 2014</c:v>
                </c:pt>
                <c:pt idx="2">
                  <c:v>3º QUADRIMESTRE 2015</c:v>
                </c:pt>
                <c:pt idx="3">
                  <c:v>3º QUADRIMESTRE 2016</c:v>
                </c:pt>
                <c:pt idx="4">
                  <c:v>1º QUADRIMESTRE 2017</c:v>
                </c:pt>
                <c:pt idx="5">
                  <c:v>2º QUADRIMESTRE 2017</c:v>
                </c:pt>
              </c:strCache>
            </c:strRef>
          </c:cat>
          <c:val>
            <c:numRef>
              <c:f>'GRÁFICO SÉRIE'!$F$4:$F$9</c:f>
              <c:numCache>
                <c:formatCode>_(* #,##0.00_);_(* \(#,##0.00\);_(* "-"??_);_(@_)</c:formatCode>
                <c:ptCount val="6"/>
                <c:pt idx="0">
                  <c:v>411307211.80000001</c:v>
                </c:pt>
                <c:pt idx="1">
                  <c:v>497854972.60000002</c:v>
                </c:pt>
                <c:pt idx="2">
                  <c:v>470057196.10000002</c:v>
                </c:pt>
                <c:pt idx="3">
                  <c:v>477130210.69999999</c:v>
                </c:pt>
                <c:pt idx="4">
                  <c:v>462628230.69999999</c:v>
                </c:pt>
                <c:pt idx="5">
                  <c:v>455915008.30000001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27328"/>
        <c:axId val="96633600"/>
      </c:barChart>
      <c:lineChart>
        <c:grouping val="standard"/>
        <c:varyColors val="0"/>
        <c:ser>
          <c:idx val="1"/>
          <c:order val="0"/>
          <c:tx>
            <c:strRef>
              <c:f>'GRÁFICO SÉRIE'!$G$3</c:f>
              <c:strCache>
                <c:ptCount val="1"/>
                <c:pt idx="0">
                  <c:v>LIMITE LEGAL (54% RCL)</c:v>
                </c:pt>
              </c:strCache>
            </c:strRef>
          </c:tx>
          <c:marker>
            <c:symbol val="triangle"/>
            <c:size val="5"/>
          </c:marker>
          <c:cat>
            <c:strRef>
              <c:f>'GRÁFICO SÉRIE'!$D$4:$D$9</c:f>
              <c:strCache>
                <c:ptCount val="6"/>
                <c:pt idx="0">
                  <c:v>3º QUADRIMESTRE 2013</c:v>
                </c:pt>
                <c:pt idx="1">
                  <c:v>3º QUADRIMESTRE 2014</c:v>
                </c:pt>
                <c:pt idx="2">
                  <c:v>3º QUADRIMESTRE 2015</c:v>
                </c:pt>
                <c:pt idx="3">
                  <c:v>3º QUADRIMESTRE 2016</c:v>
                </c:pt>
                <c:pt idx="4">
                  <c:v>1º QUADRIMESTRE 2017</c:v>
                </c:pt>
                <c:pt idx="5">
                  <c:v>2º QUADRIMESTRE 2017</c:v>
                </c:pt>
              </c:strCache>
            </c:strRef>
          </c:cat>
          <c:val>
            <c:numRef>
              <c:f>'GRÁFICO SÉRIE'!$G$4:$G$9</c:f>
              <c:numCache>
                <c:formatCode>_(* #,##0.00_);_(* \(#,##0.00\);_(* "-"??_);_(@_)</c:formatCode>
                <c:ptCount val="6"/>
                <c:pt idx="0">
                  <c:v>372230437.39200002</c:v>
                </c:pt>
                <c:pt idx="1">
                  <c:v>449816441.67000002</c:v>
                </c:pt>
                <c:pt idx="2">
                  <c:v>472809439.17000002</c:v>
                </c:pt>
                <c:pt idx="3">
                  <c:v>490603240.58400005</c:v>
                </c:pt>
                <c:pt idx="4">
                  <c:v>476283692.57400006</c:v>
                </c:pt>
                <c:pt idx="5">
                  <c:v>476659818.45000005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'GRÁFICO SÉRIE'!$I$3</c:f>
              <c:strCache>
                <c:ptCount val="1"/>
                <c:pt idx="0">
                  <c:v>LIMITE PRUDENCIAL (51,3% RCL)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'GRÁFICO SÉRIE'!$D$4:$D$9</c:f>
              <c:strCache>
                <c:ptCount val="6"/>
                <c:pt idx="0">
                  <c:v>3º QUADRIMESTRE 2013</c:v>
                </c:pt>
                <c:pt idx="1">
                  <c:v>3º QUADRIMESTRE 2014</c:v>
                </c:pt>
                <c:pt idx="2">
                  <c:v>3º QUADRIMESTRE 2015</c:v>
                </c:pt>
                <c:pt idx="3">
                  <c:v>3º QUADRIMESTRE 2016</c:v>
                </c:pt>
                <c:pt idx="4">
                  <c:v>1º QUADRIMESTRE 2017</c:v>
                </c:pt>
                <c:pt idx="5">
                  <c:v>2º QUADRIMESTRE 2017</c:v>
                </c:pt>
              </c:strCache>
            </c:strRef>
          </c:cat>
          <c:val>
            <c:numRef>
              <c:f>'GRÁFICO SÉRIE'!$I$4:$I$9</c:f>
              <c:numCache>
                <c:formatCode>_(* #,##0.00_);_(* \(#,##0.00\);_(* "-"??_);_(@_)</c:formatCode>
                <c:ptCount val="6"/>
                <c:pt idx="0">
                  <c:v>353618915.52239996</c:v>
                </c:pt>
                <c:pt idx="1">
                  <c:v>427325619.58649999</c:v>
                </c:pt>
                <c:pt idx="2">
                  <c:v>449168967.21149999</c:v>
                </c:pt>
                <c:pt idx="3">
                  <c:v>466073078.55480003</c:v>
                </c:pt>
                <c:pt idx="4">
                  <c:v>452469507.94530004</c:v>
                </c:pt>
                <c:pt idx="5">
                  <c:v>452826827.52750003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'GRÁFICO SÉRIE'!$H$3</c:f>
              <c:strCache>
                <c:ptCount val="1"/>
                <c:pt idx="0">
                  <c:v>LIMITE ALERTA (48,6% RCL)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5"/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'GRÁFICO SÉRIE'!$D$4:$D$9</c:f>
              <c:strCache>
                <c:ptCount val="6"/>
                <c:pt idx="0">
                  <c:v>3º QUADRIMESTRE 2013</c:v>
                </c:pt>
                <c:pt idx="1">
                  <c:v>3º QUADRIMESTRE 2014</c:v>
                </c:pt>
                <c:pt idx="2">
                  <c:v>3º QUADRIMESTRE 2015</c:v>
                </c:pt>
                <c:pt idx="3">
                  <c:v>3º QUADRIMESTRE 2016</c:v>
                </c:pt>
                <c:pt idx="4">
                  <c:v>1º QUADRIMESTRE 2017</c:v>
                </c:pt>
                <c:pt idx="5">
                  <c:v>2º QUADRIMESTRE 2017</c:v>
                </c:pt>
              </c:strCache>
            </c:strRef>
          </c:cat>
          <c:val>
            <c:numRef>
              <c:f>'GRÁFICO SÉRIE'!$H$4:$H$9</c:f>
              <c:numCache>
                <c:formatCode>_(* #,##0.00_);_(* \(#,##0.00\);_(* "-"??_);_(@_)</c:formatCode>
                <c:ptCount val="6"/>
                <c:pt idx="0">
                  <c:v>335007393.65279996</c:v>
                </c:pt>
                <c:pt idx="1">
                  <c:v>404834797.50299996</c:v>
                </c:pt>
                <c:pt idx="2">
                  <c:v>425528495.25299996</c:v>
                </c:pt>
                <c:pt idx="3">
                  <c:v>441542916.52560002</c:v>
                </c:pt>
                <c:pt idx="4">
                  <c:v>428655323.31660002</c:v>
                </c:pt>
                <c:pt idx="5">
                  <c:v>428993836.60499996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35136"/>
        <c:axId val="96641024"/>
      </c:lineChart>
      <c:catAx>
        <c:axId val="9662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6633600"/>
        <c:crosses val="autoZero"/>
        <c:auto val="1"/>
        <c:lblAlgn val="ctr"/>
        <c:lblOffset val="100"/>
        <c:noMultiLvlLbl val="0"/>
      </c:catAx>
      <c:valAx>
        <c:axId val="966336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6627328"/>
        <c:crosses val="autoZero"/>
        <c:crossBetween val="between"/>
      </c:valAx>
      <c:catAx>
        <c:axId val="96635136"/>
        <c:scaling>
          <c:orientation val="minMax"/>
        </c:scaling>
        <c:delete val="1"/>
        <c:axPos val="b"/>
        <c:majorTickMark val="out"/>
        <c:minorTickMark val="none"/>
        <c:tickLblPos val="nextTo"/>
        <c:crossAx val="96641024"/>
        <c:crosses val="autoZero"/>
        <c:auto val="1"/>
        <c:lblAlgn val="ctr"/>
        <c:lblOffset val="100"/>
        <c:noMultiLvlLbl val="0"/>
      </c:catAx>
      <c:valAx>
        <c:axId val="9664102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6635136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1"/>
            </a:pPr>
            <a:endParaRPr lang="pt-BR"/>
          </a:p>
        </c:txPr>
      </c:dTable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14</xdr:col>
      <xdr:colOff>485774</xdr:colOff>
      <xdr:row>35</xdr:row>
      <xdr:rowOff>52388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0.9505</cdr:y>
    </cdr:from>
    <cdr:to>
      <cdr:x>0.6765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938713"/>
          <a:ext cx="6115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 b="1"/>
            <a:t>FONTE: RELATÓRIO DE GESTÃO</a:t>
          </a:r>
          <a:r>
            <a:rPr lang="pt-BR" sz="1100" b="1" baseline="0"/>
            <a:t> FISCAL  DISPONÍVEL NO SITE DO TCERJ</a:t>
          </a:r>
          <a:endParaRPr lang="pt-BR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1000125</xdr:colOff>
      <xdr:row>10</xdr:row>
      <xdr:rowOff>0</xdr:rowOff>
    </xdr:from>
    <xdr:to>
      <xdr:col>8</xdr:col>
      <xdr:colOff>1114425</xdr:colOff>
      <xdr:row>36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10</xdr:row>
      <xdr:rowOff>19050</xdr:rowOff>
    </xdr:from>
    <xdr:to>
      <xdr:col>8</xdr:col>
      <xdr:colOff>552450</xdr:colOff>
      <xdr:row>12</xdr:row>
      <xdr:rowOff>19050</xdr:rowOff>
    </xdr:to>
    <xdr:sp macro="" textlink="$E$2">
      <xdr:nvSpPr>
        <xdr:cNvPr id="3" name="CaixaDeTexto 2"/>
        <xdr:cNvSpPr txBox="1"/>
      </xdr:nvSpPr>
      <xdr:spPr>
        <a:xfrm>
          <a:off x="8658225" y="1924050"/>
          <a:ext cx="4295775" cy="381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16808FD-1397-487F-8046-388669DD72E3}" type="TxLink">
            <a:rPr lang="pt-BR" sz="2000" b="1">
              <a:solidFill>
                <a:schemeClr val="tx2"/>
              </a:solidFill>
            </a:rPr>
            <a:pPr/>
            <a:t>Angra dos Reis</a:t>
          </a:fld>
          <a:endParaRPr lang="pt-BR" sz="2000" b="1">
            <a:solidFill>
              <a:schemeClr val="tx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05"/>
  <sheetViews>
    <sheetView workbookViewId="0">
      <selection activeCell="B73" sqref="B73"/>
    </sheetView>
  </sheetViews>
  <sheetFormatPr defaultRowHeight="15" x14ac:dyDescent="0.25"/>
  <cols>
    <col min="4" max="4" width="24.7109375" bestFit="1" customWidth="1"/>
    <col min="5" max="5" width="26.42578125" customWidth="1"/>
    <col min="6" max="6" width="27.28515625" customWidth="1"/>
    <col min="7" max="7" width="19.7109375" customWidth="1"/>
    <col min="8" max="8" width="29.85546875" style="7" bestFit="1" customWidth="1"/>
  </cols>
  <sheetData>
    <row r="3" spans="4:7" x14ac:dyDescent="0.25">
      <c r="D3" s="33" t="s">
        <v>110</v>
      </c>
      <c r="E3" s="33"/>
      <c r="F3" s="33"/>
      <c r="G3" s="33"/>
    </row>
    <row r="4" spans="4:7" x14ac:dyDescent="0.25">
      <c r="D4" s="18" t="s">
        <v>107</v>
      </c>
      <c r="E4" s="18" t="s">
        <v>108</v>
      </c>
      <c r="F4" s="18" t="s">
        <v>116</v>
      </c>
      <c r="G4" s="18" t="s">
        <v>109</v>
      </c>
    </row>
    <row r="5" spans="4:7" x14ac:dyDescent="0.25">
      <c r="D5" s="15" t="s">
        <v>2</v>
      </c>
      <c r="E5" s="16">
        <v>160965253.19999999</v>
      </c>
      <c r="F5" s="16">
        <v>276413828.30000001</v>
      </c>
      <c r="G5" s="17">
        <f t="shared" ref="G5:G23" si="0">IF(E5&gt;0,E5/F5,0)</f>
        <v>0.58233429995151942</v>
      </c>
    </row>
    <row r="6" spans="4:7" x14ac:dyDescent="0.25">
      <c r="D6" s="15" t="s">
        <v>11</v>
      </c>
      <c r="E6" s="16">
        <v>382505700</v>
      </c>
      <c r="F6" s="16">
        <v>706179300</v>
      </c>
      <c r="G6" s="17">
        <f t="shared" si="0"/>
        <v>0.54165521419276941</v>
      </c>
    </row>
    <row r="7" spans="4:7" x14ac:dyDescent="0.25">
      <c r="D7" s="15" t="s">
        <v>16</v>
      </c>
      <c r="E7" s="16">
        <v>46190279.399999999</v>
      </c>
      <c r="F7" s="16">
        <v>78140352.5</v>
      </c>
      <c r="G7" s="17">
        <f t="shared" si="0"/>
        <v>0.59111941426166459</v>
      </c>
    </row>
    <row r="8" spans="4:7" x14ac:dyDescent="0.25">
      <c r="D8" s="15" t="s">
        <v>24</v>
      </c>
      <c r="E8" s="16">
        <v>1020652585.2</v>
      </c>
      <c r="F8" s="16">
        <v>1814110310</v>
      </c>
      <c r="G8" s="17">
        <f t="shared" si="0"/>
        <v>0.56261881076019027</v>
      </c>
    </row>
    <row r="9" spans="4:7" x14ac:dyDescent="0.25">
      <c r="D9" s="15" t="s">
        <v>25</v>
      </c>
      <c r="E9" s="16">
        <v>30202402.5</v>
      </c>
      <c r="F9" s="16">
        <v>49160719.399999999</v>
      </c>
      <c r="G9" s="17">
        <f t="shared" si="0"/>
        <v>0.61436046641742192</v>
      </c>
    </row>
    <row r="10" spans="4:7" x14ac:dyDescent="0.25">
      <c r="D10" s="15" t="s">
        <v>28</v>
      </c>
      <c r="E10" s="16">
        <v>259544583.30000001</v>
      </c>
      <c r="F10" s="16">
        <v>435655764.80000001</v>
      </c>
      <c r="G10" s="17">
        <f t="shared" si="0"/>
        <v>0.59575610899846865</v>
      </c>
    </row>
    <row r="11" spans="4:7" x14ac:dyDescent="0.25">
      <c r="D11" s="15" t="s">
        <v>29</v>
      </c>
      <c r="E11" s="16">
        <v>362797942.19999999</v>
      </c>
      <c r="F11" s="16">
        <v>417534326.10000002</v>
      </c>
      <c r="G11" s="17">
        <f t="shared" si="0"/>
        <v>0.86890566720281914</v>
      </c>
    </row>
    <row r="12" spans="4:7" x14ac:dyDescent="0.25">
      <c r="D12" s="15" t="s">
        <v>31</v>
      </c>
      <c r="E12" s="16">
        <v>33738423.299999997</v>
      </c>
      <c r="F12" s="16">
        <v>59752000.700000003</v>
      </c>
      <c r="G12" s="17">
        <f t="shared" si="0"/>
        <v>0.56464089745533819</v>
      </c>
    </row>
    <row r="13" spans="4:7" x14ac:dyDescent="0.25">
      <c r="D13" s="15" t="s">
        <v>36</v>
      </c>
      <c r="E13" s="16">
        <v>1042435300</v>
      </c>
      <c r="F13" s="16">
        <v>1806213000</v>
      </c>
      <c r="G13" s="17">
        <f t="shared" si="0"/>
        <v>0.57713863204395055</v>
      </c>
    </row>
    <row r="14" spans="4:7" x14ac:dyDescent="0.25">
      <c r="D14" s="15" t="s">
        <v>39</v>
      </c>
      <c r="E14" s="16">
        <v>140288454.69999999</v>
      </c>
      <c r="F14" s="16">
        <v>243225656.90000001</v>
      </c>
      <c r="G14" s="17">
        <f t="shared" si="0"/>
        <v>0.57678312595812331</v>
      </c>
    </row>
    <row r="15" spans="4:7" x14ac:dyDescent="0.25">
      <c r="D15" s="15" t="s">
        <v>43</v>
      </c>
      <c r="E15" s="16">
        <v>48131553.5</v>
      </c>
      <c r="F15" s="16">
        <v>84507206.5</v>
      </c>
      <c r="G15" s="17">
        <f t="shared" si="0"/>
        <v>0.56955560943787675</v>
      </c>
    </row>
    <row r="16" spans="4:7" x14ac:dyDescent="0.25">
      <c r="D16" s="15" t="s">
        <v>49</v>
      </c>
      <c r="E16" s="16">
        <v>636380495.60000002</v>
      </c>
      <c r="F16" s="16">
        <v>1172855899.5999999</v>
      </c>
      <c r="G16" s="17">
        <f t="shared" si="0"/>
        <v>0.54259052268657748</v>
      </c>
    </row>
    <row r="17" spans="4:7" x14ac:dyDescent="0.25">
      <c r="D17" s="15" t="s">
        <v>64</v>
      </c>
      <c r="E17" s="16">
        <v>40941128.100000001</v>
      </c>
      <c r="F17" s="16">
        <v>73355716.099999994</v>
      </c>
      <c r="G17" s="17">
        <f t="shared" si="0"/>
        <v>0.55811776200491625</v>
      </c>
    </row>
    <row r="18" spans="4:7" x14ac:dyDescent="0.25">
      <c r="D18" s="15" t="s">
        <v>68</v>
      </c>
      <c r="E18" s="16">
        <v>26963758</v>
      </c>
      <c r="F18" s="16">
        <v>48821727.299999997</v>
      </c>
      <c r="G18" s="17">
        <f t="shared" si="0"/>
        <v>0.55229012759653018</v>
      </c>
    </row>
    <row r="19" spans="4:7" x14ac:dyDescent="0.25">
      <c r="D19" s="15" t="s">
        <v>72</v>
      </c>
      <c r="E19" s="16">
        <v>552427603.60000002</v>
      </c>
      <c r="F19" s="16">
        <v>952993359.79999995</v>
      </c>
      <c r="G19" s="17">
        <f t="shared" si="0"/>
        <v>0.57967623585114514</v>
      </c>
    </row>
    <row r="20" spans="4:7" x14ac:dyDescent="0.25">
      <c r="D20" s="15" t="s">
        <v>76</v>
      </c>
      <c r="E20" s="16">
        <v>34902347.899999999</v>
      </c>
      <c r="F20" s="16">
        <v>60943377.700000003</v>
      </c>
      <c r="G20" s="17">
        <f t="shared" si="0"/>
        <v>0.5727012387106335</v>
      </c>
    </row>
    <row r="21" spans="4:7" x14ac:dyDescent="0.25">
      <c r="D21" s="15" t="s">
        <v>78</v>
      </c>
      <c r="E21" s="16">
        <v>23318043.300000001</v>
      </c>
      <c r="F21" s="16">
        <v>42803680.100000001</v>
      </c>
      <c r="G21" s="17">
        <f t="shared" si="0"/>
        <v>0.54476725472023135</v>
      </c>
    </row>
    <row r="22" spans="4:7" x14ac:dyDescent="0.25">
      <c r="D22" s="15" t="s">
        <v>89</v>
      </c>
      <c r="E22" s="16">
        <v>25208150.5</v>
      </c>
      <c r="F22" s="16">
        <v>42329100.600000001</v>
      </c>
      <c r="G22" s="17">
        <f t="shared" si="0"/>
        <v>0.59552766637333177</v>
      </c>
    </row>
    <row r="23" spans="4:7" x14ac:dyDescent="0.25">
      <c r="D23" s="15" t="s">
        <v>91</v>
      </c>
      <c r="E23" s="16">
        <v>447211800</v>
      </c>
      <c r="F23" s="16">
        <v>771524800</v>
      </c>
      <c r="G23" s="17">
        <f t="shared" si="0"/>
        <v>0.57964669444196737</v>
      </c>
    </row>
    <row r="25" spans="4:7" x14ac:dyDescent="0.25">
      <c r="D25" s="33" t="s">
        <v>111</v>
      </c>
      <c r="E25" s="33"/>
      <c r="F25" s="33"/>
      <c r="G25" s="33"/>
    </row>
    <row r="26" spans="4:7" x14ac:dyDescent="0.25">
      <c r="D26" s="18" t="s">
        <v>107</v>
      </c>
      <c r="E26" s="18" t="s">
        <v>108</v>
      </c>
      <c r="F26" s="18" t="s">
        <v>116</v>
      </c>
      <c r="G26" s="18" t="s">
        <v>109</v>
      </c>
    </row>
    <row r="27" spans="4:7" x14ac:dyDescent="0.25">
      <c r="D27" s="19" t="s">
        <v>0</v>
      </c>
      <c r="E27" s="16">
        <v>455915008.30000001</v>
      </c>
      <c r="F27" s="16">
        <v>882703367.5</v>
      </c>
      <c r="G27" s="17">
        <f t="shared" ref="G27:G47" si="1">IF(E27&gt;0,E27/F27,0)</f>
        <v>0.51649854876077606</v>
      </c>
    </row>
    <row r="28" spans="4:7" x14ac:dyDescent="0.25">
      <c r="D28" s="15" t="s">
        <v>3</v>
      </c>
      <c r="E28" s="16">
        <v>26617013.300000001</v>
      </c>
      <c r="F28" s="16">
        <v>51060961.700000003</v>
      </c>
      <c r="G28" s="17">
        <f t="shared" si="1"/>
        <v>0.52127912232409046</v>
      </c>
    </row>
    <row r="29" spans="4:7" x14ac:dyDescent="0.25">
      <c r="D29" s="15" t="s">
        <v>7</v>
      </c>
      <c r="E29" s="16">
        <v>215509585.30000001</v>
      </c>
      <c r="F29" s="16">
        <v>419600058.30000001</v>
      </c>
      <c r="G29" s="17">
        <f t="shared" si="1"/>
        <v>0.51360713860034279</v>
      </c>
    </row>
    <row r="30" spans="4:7" x14ac:dyDescent="0.25">
      <c r="D30" s="19" t="s">
        <v>8</v>
      </c>
      <c r="E30" s="16">
        <v>292101198.60000002</v>
      </c>
      <c r="F30" s="16">
        <v>547432865.60000002</v>
      </c>
      <c r="G30" s="17">
        <f t="shared" si="1"/>
        <v>0.53358359893107599</v>
      </c>
    </row>
    <row r="31" spans="4:7" x14ac:dyDescent="0.25">
      <c r="D31" s="15" t="s">
        <v>10</v>
      </c>
      <c r="E31" s="16">
        <v>45037012.799999997</v>
      </c>
      <c r="F31" s="16">
        <v>85039516.299999997</v>
      </c>
      <c r="G31" s="17">
        <f t="shared" si="1"/>
        <v>0.52960099915337833</v>
      </c>
    </row>
    <row r="32" spans="4:7" x14ac:dyDescent="0.25">
      <c r="D32" s="15" t="s">
        <v>12</v>
      </c>
      <c r="E32" s="16">
        <v>84240198.900000006</v>
      </c>
      <c r="F32" s="16">
        <v>157728285.30000001</v>
      </c>
      <c r="G32" s="17">
        <f t="shared" si="1"/>
        <v>0.53408428767088101</v>
      </c>
    </row>
    <row r="33" spans="4:7" x14ac:dyDescent="0.25">
      <c r="D33" s="15" t="s">
        <v>14</v>
      </c>
      <c r="E33" s="16">
        <v>808017010.5</v>
      </c>
      <c r="F33" s="16">
        <v>1527309945.5999999</v>
      </c>
      <c r="G33" s="17">
        <f t="shared" si="1"/>
        <v>0.52904586448075053</v>
      </c>
    </row>
    <row r="34" spans="4:7" x14ac:dyDescent="0.25">
      <c r="D34" s="15" t="s">
        <v>15</v>
      </c>
      <c r="E34" s="16">
        <v>39685504.799999997</v>
      </c>
      <c r="F34" s="16">
        <v>73953589</v>
      </c>
      <c r="G34" s="17">
        <f t="shared" si="1"/>
        <v>0.53662716491014384</v>
      </c>
    </row>
    <row r="35" spans="4:7" x14ac:dyDescent="0.25">
      <c r="D35" s="15" t="s">
        <v>23</v>
      </c>
      <c r="E35" s="16">
        <v>23820159.699999999</v>
      </c>
      <c r="F35" s="16">
        <v>46142809.799999997</v>
      </c>
      <c r="G35" s="17">
        <f t="shared" si="1"/>
        <v>0.51622690085942713</v>
      </c>
    </row>
    <row r="36" spans="4:7" x14ac:dyDescent="0.25">
      <c r="D36" s="15" t="s">
        <v>35</v>
      </c>
      <c r="E36" s="16">
        <v>19506100</v>
      </c>
      <c r="F36" s="16">
        <v>37109204.100000001</v>
      </c>
      <c r="G36" s="17">
        <f t="shared" si="1"/>
        <v>0.52564048389278173</v>
      </c>
    </row>
    <row r="37" spans="4:7" x14ac:dyDescent="0.25">
      <c r="D37" s="15" t="s">
        <v>37</v>
      </c>
      <c r="E37" s="16">
        <v>17820677.800000001</v>
      </c>
      <c r="F37" s="16">
        <v>34579745.600000001</v>
      </c>
      <c r="G37" s="17">
        <f t="shared" si="1"/>
        <v>0.51535017076586009</v>
      </c>
    </row>
    <row r="38" spans="4:7" x14ac:dyDescent="0.25">
      <c r="D38" s="15" t="s">
        <v>55</v>
      </c>
      <c r="E38" s="16">
        <v>35420200</v>
      </c>
      <c r="F38" s="16">
        <v>68077100</v>
      </c>
      <c r="G38" s="17">
        <f t="shared" si="1"/>
        <v>0.52029537098378165</v>
      </c>
    </row>
    <row r="39" spans="4:7" x14ac:dyDescent="0.25">
      <c r="D39" s="15" t="s">
        <v>57</v>
      </c>
      <c r="E39" s="16">
        <v>32668595.5</v>
      </c>
      <c r="F39" s="16">
        <v>62369560.399999999</v>
      </c>
      <c r="G39" s="17">
        <f t="shared" si="1"/>
        <v>0.52379069678355472</v>
      </c>
    </row>
    <row r="40" spans="4:7" x14ac:dyDescent="0.25">
      <c r="D40" s="15" t="s">
        <v>58</v>
      </c>
      <c r="E40" s="16">
        <v>69382593.900000006</v>
      </c>
      <c r="F40" s="16">
        <v>134815993.59999999</v>
      </c>
      <c r="G40" s="17">
        <f t="shared" si="1"/>
        <v>0.51464660866468592</v>
      </c>
    </row>
    <row r="41" spans="4:7" x14ac:dyDescent="0.25">
      <c r="D41" s="15" t="s">
        <v>61</v>
      </c>
      <c r="E41" s="16">
        <v>95166811.900000006</v>
      </c>
      <c r="F41" s="16">
        <v>177949832</v>
      </c>
      <c r="G41" s="17">
        <f t="shared" si="1"/>
        <v>0.53479573894736809</v>
      </c>
    </row>
    <row r="42" spans="4:7" x14ac:dyDescent="0.25">
      <c r="D42" s="15" t="s">
        <v>67</v>
      </c>
      <c r="E42" s="20">
        <v>10377096561.129999</v>
      </c>
      <c r="F42" s="20">
        <v>19427798562.139999</v>
      </c>
      <c r="G42" s="17">
        <f t="shared" si="1"/>
        <v>0.5341365120674253</v>
      </c>
    </row>
    <row r="43" spans="4:7" x14ac:dyDescent="0.25">
      <c r="D43" s="15" t="s">
        <v>69</v>
      </c>
      <c r="E43" s="16">
        <v>56358166.399999999</v>
      </c>
      <c r="F43" s="16">
        <v>108742682.09999999</v>
      </c>
      <c r="G43" s="17">
        <f t="shared" si="1"/>
        <v>0.51827088785774944</v>
      </c>
    </row>
    <row r="44" spans="4:7" x14ac:dyDescent="0.25">
      <c r="D44" s="15" t="s">
        <v>70</v>
      </c>
      <c r="E44" s="16">
        <v>46825071.899999999</v>
      </c>
      <c r="F44" s="16">
        <v>87371752.900000006</v>
      </c>
      <c r="G44" s="17">
        <f t="shared" si="1"/>
        <v>0.53592918015039614</v>
      </c>
    </row>
    <row r="45" spans="4:7" x14ac:dyDescent="0.25">
      <c r="D45" s="15" t="s">
        <v>71</v>
      </c>
      <c r="E45" s="16">
        <v>62849316.600000001</v>
      </c>
      <c r="F45" s="16">
        <v>118430267.09999999</v>
      </c>
      <c r="G45" s="17">
        <f t="shared" si="1"/>
        <v>0.53068626913533323</v>
      </c>
    </row>
    <row r="46" spans="4:7" x14ac:dyDescent="0.25">
      <c r="D46" s="15" t="s">
        <v>84</v>
      </c>
      <c r="E46" s="16">
        <v>47312529.799999997</v>
      </c>
      <c r="F46" s="16">
        <v>89589111.200000003</v>
      </c>
      <c r="G46" s="17">
        <f t="shared" si="1"/>
        <v>0.5281058062332914</v>
      </c>
    </row>
    <row r="47" spans="4:7" x14ac:dyDescent="0.25">
      <c r="D47" s="15" t="s">
        <v>86</v>
      </c>
      <c r="E47" s="16">
        <v>24006062.699999999</v>
      </c>
      <c r="F47" s="16">
        <v>45215757.299999997</v>
      </c>
      <c r="G47" s="17">
        <f t="shared" si="1"/>
        <v>0.53092249546376613</v>
      </c>
    </row>
    <row r="49" spans="4:8" x14ac:dyDescent="0.25">
      <c r="D49" s="33" t="s">
        <v>113</v>
      </c>
      <c r="E49" s="33"/>
      <c r="F49" s="33"/>
      <c r="G49" s="33"/>
      <c r="H49" s="33"/>
    </row>
    <row r="50" spans="4:8" x14ac:dyDescent="0.25">
      <c r="D50" s="18" t="s">
        <v>107</v>
      </c>
      <c r="E50" s="18" t="s">
        <v>108</v>
      </c>
      <c r="F50" s="18" t="s">
        <v>116</v>
      </c>
      <c r="G50" s="18" t="s">
        <v>109</v>
      </c>
      <c r="H50" s="18" t="s">
        <v>114</v>
      </c>
    </row>
    <row r="51" spans="4:8" x14ac:dyDescent="0.25">
      <c r="D51" s="15" t="s">
        <v>1</v>
      </c>
      <c r="E51" s="16">
        <v>17557750.399999999</v>
      </c>
      <c r="F51" s="16">
        <v>38834698</v>
      </c>
      <c r="G51" s="17">
        <v>0.45211502352870103</v>
      </c>
      <c r="H51" s="13" t="s">
        <v>115</v>
      </c>
    </row>
    <row r="52" spans="4:8" x14ac:dyDescent="0.25">
      <c r="D52" s="19" t="s">
        <v>5</v>
      </c>
      <c r="E52" s="16">
        <v>81803728.200000003</v>
      </c>
      <c r="F52" s="16">
        <v>142257451</v>
      </c>
      <c r="G52" s="17">
        <v>0.57504002514427177</v>
      </c>
      <c r="H52" s="13" t="s">
        <v>115</v>
      </c>
    </row>
    <row r="53" spans="4:8" x14ac:dyDescent="0.25">
      <c r="D53" s="15" t="s">
        <v>20</v>
      </c>
      <c r="E53" s="16">
        <v>22524226.199999999</v>
      </c>
      <c r="F53" s="16">
        <v>34949876</v>
      </c>
      <c r="G53" s="17">
        <v>0.64447227795600759</v>
      </c>
      <c r="H53" s="13" t="s">
        <v>115</v>
      </c>
    </row>
    <row r="54" spans="4:8" x14ac:dyDescent="0.25">
      <c r="D54" s="15" t="s">
        <v>26</v>
      </c>
      <c r="E54" s="16">
        <v>80906641.700000003</v>
      </c>
      <c r="F54" s="16">
        <v>138069565.69999999</v>
      </c>
      <c r="G54" s="17">
        <v>0.58598461789758505</v>
      </c>
      <c r="H54" s="13" t="s">
        <v>115</v>
      </c>
    </row>
    <row r="55" spans="4:8" x14ac:dyDescent="0.25">
      <c r="D55" s="15" t="s">
        <v>27</v>
      </c>
      <c r="E55" s="16">
        <v>46899518.399999999</v>
      </c>
      <c r="F55" s="16">
        <v>84343222.900000006</v>
      </c>
      <c r="G55" s="17">
        <v>0.55605556424617009</v>
      </c>
      <c r="H55" s="13" t="s">
        <v>115</v>
      </c>
    </row>
    <row r="56" spans="4:8" x14ac:dyDescent="0.25">
      <c r="D56" s="15" t="s">
        <v>40</v>
      </c>
      <c r="E56" s="16">
        <v>263501765.40000001</v>
      </c>
      <c r="F56" s="16">
        <v>765233381.20000005</v>
      </c>
      <c r="G56" s="17">
        <v>0.34434170264082042</v>
      </c>
      <c r="H56" s="13" t="s">
        <v>115</v>
      </c>
    </row>
    <row r="57" spans="4:8" x14ac:dyDescent="0.25">
      <c r="D57" s="15" t="s">
        <v>44</v>
      </c>
      <c r="E57" s="16">
        <v>39484901.200000003</v>
      </c>
      <c r="F57" s="16">
        <v>78966925.299999997</v>
      </c>
      <c r="G57" s="17">
        <v>0.50001821712057981</v>
      </c>
      <c r="H57" s="13" t="s">
        <v>115</v>
      </c>
    </row>
    <row r="58" spans="4:8" x14ac:dyDescent="0.25">
      <c r="D58" s="15" t="s">
        <v>51</v>
      </c>
      <c r="E58" s="16">
        <v>50774394.200000003</v>
      </c>
      <c r="F58" s="16">
        <v>95442567.200000003</v>
      </c>
      <c r="G58" s="17">
        <v>0.53198898237515135</v>
      </c>
      <c r="H58" s="21" t="s">
        <v>118</v>
      </c>
    </row>
    <row r="59" spans="4:8" x14ac:dyDescent="0.25">
      <c r="D59" s="15" t="s">
        <v>52</v>
      </c>
      <c r="E59" s="20">
        <v>69661700</v>
      </c>
      <c r="F59" s="20">
        <v>189479900</v>
      </c>
      <c r="G59" s="17">
        <v>0.36764691136104671</v>
      </c>
      <c r="H59" s="13" t="s">
        <v>115</v>
      </c>
    </row>
    <row r="60" spans="4:8" x14ac:dyDescent="0.25">
      <c r="D60" s="15" t="s">
        <v>63</v>
      </c>
      <c r="E60" s="16">
        <v>78869134.299999997</v>
      </c>
      <c r="F60" s="16">
        <v>165774910.19999999</v>
      </c>
      <c r="G60" s="17">
        <v>0.47576038017362171</v>
      </c>
      <c r="H60" s="13" t="s">
        <v>115</v>
      </c>
    </row>
    <row r="61" spans="4:8" x14ac:dyDescent="0.25">
      <c r="D61" s="15" t="s">
        <v>73</v>
      </c>
      <c r="E61" s="16">
        <v>164594453.19999999</v>
      </c>
      <c r="F61" s="16">
        <v>261867567.5</v>
      </c>
      <c r="G61" s="17">
        <v>0.62854081080506463</v>
      </c>
      <c r="H61" s="13" t="s">
        <v>115</v>
      </c>
    </row>
    <row r="62" spans="4:8" x14ac:dyDescent="0.25">
      <c r="D62" s="15" t="s">
        <v>79</v>
      </c>
      <c r="E62" s="16">
        <v>33721381.700000003</v>
      </c>
      <c r="F62" s="16">
        <v>63006432.600000001</v>
      </c>
      <c r="G62" s="17">
        <v>0.53520537996623541</v>
      </c>
      <c r="H62" s="13" t="s">
        <v>115</v>
      </c>
    </row>
    <row r="64" spans="4:8" x14ac:dyDescent="0.25">
      <c r="D64" s="33" t="s">
        <v>112</v>
      </c>
      <c r="E64" s="33"/>
      <c r="F64" s="33"/>
      <c r="G64" s="33"/>
    </row>
    <row r="65" spans="4:7" x14ac:dyDescent="0.25">
      <c r="D65" s="18" t="s">
        <v>107</v>
      </c>
      <c r="E65" s="18" t="s">
        <v>108</v>
      </c>
      <c r="F65" s="18" t="s">
        <v>116</v>
      </c>
      <c r="G65" s="18" t="s">
        <v>109</v>
      </c>
    </row>
    <row r="66" spans="4:7" x14ac:dyDescent="0.25">
      <c r="D66" s="15" t="s">
        <v>4</v>
      </c>
      <c r="E66" s="16">
        <v>98513620.099999994</v>
      </c>
      <c r="F66" s="16">
        <v>202834926.19999999</v>
      </c>
      <c r="G66" s="17">
        <f t="shared" ref="G66:G105" si="2">IF(E66&gt;0,E66/F66,0)</f>
        <v>0.4856837130843199</v>
      </c>
    </row>
    <row r="67" spans="4:7" x14ac:dyDescent="0.25">
      <c r="D67" s="15" t="s">
        <v>6</v>
      </c>
      <c r="E67" s="16">
        <v>89975700</v>
      </c>
      <c r="F67" s="16">
        <v>192360000</v>
      </c>
      <c r="G67" s="17">
        <f t="shared" si="2"/>
        <v>0.4677464129756706</v>
      </c>
    </row>
    <row r="68" spans="4:7" x14ac:dyDescent="0.25">
      <c r="D68" s="15" t="s">
        <v>9</v>
      </c>
      <c r="E68" s="16">
        <v>36888460.799999997</v>
      </c>
      <c r="F68" s="16">
        <v>72994704.5</v>
      </c>
      <c r="G68" s="17">
        <f t="shared" si="2"/>
        <v>0.50535804004795992</v>
      </c>
    </row>
    <row r="69" spans="4:7" x14ac:dyDescent="0.25">
      <c r="D69" s="15" t="s">
        <v>13</v>
      </c>
      <c r="E69" s="16">
        <v>24932289.399999999</v>
      </c>
      <c r="F69" s="16">
        <v>49789072.700000003</v>
      </c>
      <c r="G69" s="17">
        <f t="shared" si="2"/>
        <v>0.50075825975365063</v>
      </c>
    </row>
    <row r="70" spans="4:7" x14ac:dyDescent="0.25">
      <c r="D70" s="15" t="s">
        <v>17</v>
      </c>
      <c r="E70" s="16">
        <v>27732587</v>
      </c>
      <c r="F70" s="16">
        <v>55784963.299999997</v>
      </c>
      <c r="G70" s="17">
        <f t="shared" si="2"/>
        <v>0.49713373209299938</v>
      </c>
    </row>
    <row r="71" spans="4:7" x14ac:dyDescent="0.25">
      <c r="D71" s="15" t="s">
        <v>18</v>
      </c>
      <c r="E71" s="16">
        <v>28654291.100000001</v>
      </c>
      <c r="F71" s="16">
        <v>61343446.299999997</v>
      </c>
      <c r="G71" s="17">
        <f t="shared" si="2"/>
        <v>0.46711250880601407</v>
      </c>
    </row>
    <row r="72" spans="4:7" x14ac:dyDescent="0.25">
      <c r="D72" s="15" t="s">
        <v>19</v>
      </c>
      <c r="E72" s="16">
        <v>95195606.799999997</v>
      </c>
      <c r="F72" s="16">
        <v>193052148.80000001</v>
      </c>
      <c r="G72" s="17">
        <f t="shared" si="2"/>
        <v>0.49310824765085437</v>
      </c>
    </row>
    <row r="73" spans="4:7" x14ac:dyDescent="0.25">
      <c r="D73" s="15" t="s">
        <v>21</v>
      </c>
      <c r="E73" s="16">
        <v>31760044.600000001</v>
      </c>
      <c r="F73" s="16">
        <v>64561690.700000003</v>
      </c>
      <c r="G73" s="17">
        <f t="shared" si="2"/>
        <v>0.49193328513622708</v>
      </c>
    </row>
    <row r="74" spans="4:7" x14ac:dyDescent="0.25">
      <c r="D74" s="19" t="s">
        <v>22</v>
      </c>
      <c r="E74" s="16">
        <v>26882922.100000001</v>
      </c>
      <c r="F74" s="16">
        <v>59308160.299999997</v>
      </c>
      <c r="G74" s="17">
        <f t="shared" si="2"/>
        <v>0.45327526539379104</v>
      </c>
    </row>
    <row r="75" spans="4:7" x14ac:dyDescent="0.25">
      <c r="D75" s="15" t="s">
        <v>30</v>
      </c>
      <c r="E75" s="16">
        <v>25001229.699999999</v>
      </c>
      <c r="F75" s="16">
        <v>49040699.799999997</v>
      </c>
      <c r="G75" s="17">
        <f t="shared" si="2"/>
        <v>0.50980572875104035</v>
      </c>
    </row>
    <row r="76" spans="4:7" x14ac:dyDescent="0.25">
      <c r="D76" s="15" t="s">
        <v>32</v>
      </c>
      <c r="E76" s="16">
        <v>109773918.59999999</v>
      </c>
      <c r="F76" s="16">
        <v>271975931.5</v>
      </c>
      <c r="G76" s="17">
        <f t="shared" si="2"/>
        <v>0.40361629793701065</v>
      </c>
    </row>
    <row r="77" spans="4:7" x14ac:dyDescent="0.25">
      <c r="D77" s="15" t="s">
        <v>33</v>
      </c>
      <c r="E77" s="16">
        <v>78045791</v>
      </c>
      <c r="F77" s="16">
        <v>157178060.59999999</v>
      </c>
      <c r="G77" s="17">
        <f t="shared" si="2"/>
        <v>0.4965437969018941</v>
      </c>
    </row>
    <row r="78" spans="4:7" x14ac:dyDescent="0.25">
      <c r="D78" s="15" t="s">
        <v>34</v>
      </c>
      <c r="E78" s="16">
        <v>87520900</v>
      </c>
      <c r="F78" s="16">
        <v>174965700</v>
      </c>
      <c r="G78" s="17">
        <f t="shared" si="2"/>
        <v>0.50021747119578297</v>
      </c>
    </row>
    <row r="79" spans="4:7" x14ac:dyDescent="0.25">
      <c r="D79" s="15" t="s">
        <v>38</v>
      </c>
      <c r="E79" s="16">
        <v>211057984</v>
      </c>
      <c r="F79" s="16">
        <v>416103796</v>
      </c>
      <c r="G79" s="17">
        <f t="shared" si="2"/>
        <v>0.50722436572051843</v>
      </c>
    </row>
    <row r="80" spans="4:7" x14ac:dyDescent="0.25">
      <c r="D80" s="15" t="s">
        <v>41</v>
      </c>
      <c r="E80" s="16">
        <v>30205478.100000001</v>
      </c>
      <c r="F80" s="16">
        <v>59217427.200000003</v>
      </c>
      <c r="G80" s="17">
        <f t="shared" si="2"/>
        <v>0.51007751481644914</v>
      </c>
    </row>
    <row r="81" spans="4:7" x14ac:dyDescent="0.25">
      <c r="D81" s="15" t="s">
        <v>42</v>
      </c>
      <c r="E81" s="16">
        <v>78497738.799999997</v>
      </c>
      <c r="F81" s="16">
        <v>244603680.69999999</v>
      </c>
      <c r="G81" s="17">
        <f t="shared" si="2"/>
        <v>0.32091806049425486</v>
      </c>
    </row>
    <row r="82" spans="4:7" x14ac:dyDescent="0.25">
      <c r="D82" s="15" t="s">
        <v>45</v>
      </c>
      <c r="E82" s="16">
        <v>26702126.699999999</v>
      </c>
      <c r="F82" s="16">
        <v>59103899.899999999</v>
      </c>
      <c r="G82" s="17">
        <f t="shared" si="2"/>
        <v>0.45178282220256671</v>
      </c>
    </row>
    <row r="83" spans="4:7" x14ac:dyDescent="0.25">
      <c r="D83" s="15" t="s">
        <v>46</v>
      </c>
      <c r="E83" s="16">
        <v>106495390.59999999</v>
      </c>
      <c r="F83" s="16">
        <v>247551965.80000001</v>
      </c>
      <c r="G83" s="17">
        <f t="shared" si="2"/>
        <v>0.43019408169854245</v>
      </c>
    </row>
    <row r="84" spans="4:7" x14ac:dyDescent="0.25">
      <c r="D84" s="15" t="s">
        <v>47</v>
      </c>
      <c r="E84" s="16">
        <v>918910322.89999998</v>
      </c>
      <c r="F84" s="16">
        <v>2204877625.1999998</v>
      </c>
      <c r="G84" s="17">
        <f t="shared" si="2"/>
        <v>0.41676250527357389</v>
      </c>
    </row>
    <row r="85" spans="4:7" x14ac:dyDescent="0.25">
      <c r="D85" s="15" t="s">
        <v>48</v>
      </c>
      <c r="E85" s="16">
        <v>187422133.5</v>
      </c>
      <c r="F85" s="16">
        <v>402146472.89999998</v>
      </c>
      <c r="G85" s="17">
        <f t="shared" si="2"/>
        <v>0.46605440089637551</v>
      </c>
    </row>
    <row r="86" spans="4:7" x14ac:dyDescent="0.25">
      <c r="D86" s="15" t="s">
        <v>50</v>
      </c>
      <c r="E86" s="16">
        <v>46527213.100000001</v>
      </c>
      <c r="F86" s="16">
        <v>111157561.7</v>
      </c>
      <c r="G86" s="17">
        <f t="shared" si="2"/>
        <v>0.41856993252128882</v>
      </c>
    </row>
    <row r="87" spans="4:7" x14ac:dyDescent="0.25">
      <c r="D87" s="15" t="s">
        <v>53</v>
      </c>
      <c r="E87" s="16">
        <v>36474400.5</v>
      </c>
      <c r="F87" s="16">
        <v>81765115.900000006</v>
      </c>
      <c r="G87" s="17">
        <f t="shared" si="2"/>
        <v>0.44608755333519923</v>
      </c>
    </row>
    <row r="88" spans="4:7" x14ac:dyDescent="0.25">
      <c r="D88" s="15" t="s">
        <v>54</v>
      </c>
      <c r="E88" s="16">
        <v>409490839.30000001</v>
      </c>
      <c r="F88" s="16">
        <v>833583738.39999998</v>
      </c>
      <c r="G88" s="17">
        <f t="shared" si="2"/>
        <v>0.49124139595859473</v>
      </c>
    </row>
    <row r="89" spans="4:7" x14ac:dyDescent="0.25">
      <c r="D89" s="15" t="s">
        <v>56</v>
      </c>
      <c r="E89" s="16">
        <v>74787926.099999994</v>
      </c>
      <c r="F89" s="16">
        <v>162784664.09999999</v>
      </c>
      <c r="G89" s="17">
        <f t="shared" si="2"/>
        <v>0.45942857402130421</v>
      </c>
    </row>
    <row r="90" spans="4:7" x14ac:dyDescent="0.25">
      <c r="D90" s="15" t="s">
        <v>59</v>
      </c>
      <c r="E90" s="16">
        <v>24996202</v>
      </c>
      <c r="F90" s="16">
        <v>54877189.5</v>
      </c>
      <c r="G90" s="17">
        <f t="shared" si="2"/>
        <v>0.45549347967246029</v>
      </c>
    </row>
    <row r="91" spans="4:7" x14ac:dyDescent="0.25">
      <c r="D91" s="15" t="s">
        <v>60</v>
      </c>
      <c r="E91" s="16">
        <v>128147204.90000001</v>
      </c>
      <c r="F91" s="16">
        <v>272026243.69999999</v>
      </c>
      <c r="G91" s="17">
        <f t="shared" si="2"/>
        <v>0.47108397762285464</v>
      </c>
    </row>
    <row r="92" spans="4:7" x14ac:dyDescent="0.25">
      <c r="D92" s="15" t="s">
        <v>62</v>
      </c>
      <c r="E92" s="16">
        <v>215914959.09999999</v>
      </c>
      <c r="F92" s="16">
        <v>436637792.5</v>
      </c>
      <c r="G92" s="17">
        <f t="shared" si="2"/>
        <v>0.49449443636970564</v>
      </c>
    </row>
    <row r="93" spans="4:7" x14ac:dyDescent="0.25">
      <c r="D93" s="15" t="s">
        <v>65</v>
      </c>
      <c r="E93" s="16">
        <v>19601122.800000001</v>
      </c>
      <c r="F93" s="16">
        <v>41224485.100000001</v>
      </c>
      <c r="G93" s="17">
        <f t="shared" si="2"/>
        <v>0.47547283495361353</v>
      </c>
    </row>
    <row r="94" spans="4:7" x14ac:dyDescent="0.25">
      <c r="D94" s="15" t="s">
        <v>66</v>
      </c>
      <c r="E94" s="16">
        <v>226257400</v>
      </c>
      <c r="F94" s="16">
        <v>525991900</v>
      </c>
      <c r="G94" s="17">
        <f t="shared" si="2"/>
        <v>0.43015377232995411</v>
      </c>
    </row>
    <row r="95" spans="4:7" x14ac:dyDescent="0.25">
      <c r="D95" s="15" t="s">
        <v>74</v>
      </c>
      <c r="E95" s="16">
        <v>251851589.5</v>
      </c>
      <c r="F95" s="16">
        <v>518459735.80000001</v>
      </c>
      <c r="G95" s="17">
        <f t="shared" si="2"/>
        <v>0.48576884974757956</v>
      </c>
    </row>
    <row r="96" spans="4:7" x14ac:dyDescent="0.25">
      <c r="D96" s="15" t="s">
        <v>75</v>
      </c>
      <c r="E96" s="16">
        <v>16895421.100000001</v>
      </c>
      <c r="F96" s="16">
        <v>34824646.399999999</v>
      </c>
      <c r="G96" s="17">
        <f t="shared" si="2"/>
        <v>0.48515700363292136</v>
      </c>
    </row>
    <row r="97" spans="4:7" x14ac:dyDescent="0.25">
      <c r="D97" s="15" t="s">
        <v>77</v>
      </c>
      <c r="E97" s="16">
        <v>100434597.59999999</v>
      </c>
      <c r="F97" s="16">
        <v>202563448.19999999</v>
      </c>
      <c r="G97" s="17">
        <f t="shared" si="2"/>
        <v>0.49581796959161362</v>
      </c>
    </row>
    <row r="98" spans="4:7" x14ac:dyDescent="0.25">
      <c r="D98" s="15" t="s">
        <v>80</v>
      </c>
      <c r="E98" s="16">
        <v>79356300</v>
      </c>
      <c r="F98" s="16">
        <v>232434200</v>
      </c>
      <c r="G98" s="17">
        <f t="shared" si="2"/>
        <v>0.34141404320018309</v>
      </c>
    </row>
    <row r="99" spans="4:7" x14ac:dyDescent="0.25">
      <c r="D99" s="15" t="s">
        <v>81</v>
      </c>
      <c r="E99" s="16">
        <v>100641800</v>
      </c>
      <c r="F99" s="16">
        <v>210175900</v>
      </c>
      <c r="G99" s="17">
        <f t="shared" si="2"/>
        <v>0.47884557649092974</v>
      </c>
    </row>
    <row r="100" spans="4:7" x14ac:dyDescent="0.25">
      <c r="D100" s="15" t="s">
        <v>82</v>
      </c>
      <c r="E100" s="16">
        <v>56873688.399999999</v>
      </c>
      <c r="F100" s="16">
        <v>115734111.40000001</v>
      </c>
      <c r="G100" s="17">
        <f t="shared" si="2"/>
        <v>0.49141681490458133</v>
      </c>
    </row>
    <row r="101" spans="4:7" x14ac:dyDescent="0.25">
      <c r="D101" s="15" t="s">
        <v>83</v>
      </c>
      <c r="E101" s="16">
        <v>28877119.399999999</v>
      </c>
      <c r="F101" s="16">
        <v>56953818.200000003</v>
      </c>
      <c r="G101" s="17">
        <f t="shared" si="2"/>
        <v>0.50702692659857518</v>
      </c>
    </row>
    <row r="102" spans="4:7" x14ac:dyDescent="0.25">
      <c r="D102" s="15" t="s">
        <v>85</v>
      </c>
      <c r="E102" s="16">
        <v>187976300</v>
      </c>
      <c r="F102" s="16">
        <v>400760500</v>
      </c>
      <c r="G102" s="17">
        <f t="shared" si="2"/>
        <v>0.46904897064456202</v>
      </c>
    </row>
    <row r="103" spans="4:7" x14ac:dyDescent="0.25">
      <c r="D103" s="15" t="s">
        <v>87</v>
      </c>
      <c r="E103" s="16">
        <v>117637072.8</v>
      </c>
      <c r="F103" s="16">
        <v>235546513.90000001</v>
      </c>
      <c r="G103" s="17">
        <f t="shared" si="2"/>
        <v>0.49942183754815483</v>
      </c>
    </row>
    <row r="104" spans="4:7" x14ac:dyDescent="0.25">
      <c r="D104" s="15" t="s">
        <v>88</v>
      </c>
      <c r="E104" s="16">
        <v>79513607.099999994</v>
      </c>
      <c r="F104" s="16">
        <v>162742863.69999999</v>
      </c>
      <c r="G104" s="17">
        <f t="shared" si="2"/>
        <v>0.48858429360426697</v>
      </c>
    </row>
    <row r="105" spans="4:7" x14ac:dyDescent="0.25">
      <c r="D105" s="15" t="s">
        <v>90</v>
      </c>
      <c r="E105" s="16">
        <v>56442723.700000003</v>
      </c>
      <c r="F105" s="16">
        <v>118551454.09999999</v>
      </c>
      <c r="G105" s="17">
        <f t="shared" si="2"/>
        <v>0.47610317501790983</v>
      </c>
    </row>
  </sheetData>
  <mergeCells count="4">
    <mergeCell ref="D3:G3"/>
    <mergeCell ref="D25:G25"/>
    <mergeCell ref="D64:G64"/>
    <mergeCell ref="D49:H49"/>
  </mergeCells>
  <conditionalFormatting sqref="G51">
    <cfRule type="cellIs" dxfId="53" priority="33" stopIfTrue="1" operator="greaterThan">
      <formula>0.54</formula>
    </cfRule>
    <cfRule type="cellIs" dxfId="52" priority="34" stopIfTrue="1" operator="between">
      <formula>0.513</formula>
      <formula>0.54</formula>
    </cfRule>
    <cfRule type="cellIs" dxfId="51" priority="35" stopIfTrue="1" operator="lessThan">
      <formula>0.513</formula>
    </cfRule>
  </conditionalFormatting>
  <conditionalFormatting sqref="G52">
    <cfRule type="cellIs" dxfId="50" priority="30" stopIfTrue="1" operator="greaterThan">
      <formula>0.54</formula>
    </cfRule>
    <cfRule type="cellIs" dxfId="49" priority="31" stopIfTrue="1" operator="between">
      <formula>0.513</formula>
      <formula>0.54</formula>
    </cfRule>
    <cfRule type="cellIs" dxfId="48" priority="32" stopIfTrue="1" operator="lessThan">
      <formula>0.513</formula>
    </cfRule>
  </conditionalFormatting>
  <conditionalFormatting sqref="G53">
    <cfRule type="cellIs" dxfId="47" priority="27" stopIfTrue="1" operator="greaterThan">
      <formula>0.54</formula>
    </cfRule>
    <cfRule type="cellIs" dxfId="46" priority="28" stopIfTrue="1" operator="between">
      <formula>0.513</formula>
      <formula>0.54</formula>
    </cfRule>
    <cfRule type="cellIs" dxfId="45" priority="29" stopIfTrue="1" operator="lessThan">
      <formula>0.513</formula>
    </cfRule>
  </conditionalFormatting>
  <conditionalFormatting sqref="G54:G55">
    <cfRule type="cellIs" dxfId="44" priority="24" stopIfTrue="1" operator="greaterThan">
      <formula>0.54</formula>
    </cfRule>
    <cfRule type="cellIs" dxfId="43" priority="25" stopIfTrue="1" operator="between">
      <formula>0.513</formula>
      <formula>0.54</formula>
    </cfRule>
    <cfRule type="cellIs" dxfId="42" priority="26" stopIfTrue="1" operator="lessThan">
      <formula>0.513</formula>
    </cfRule>
  </conditionalFormatting>
  <conditionalFormatting sqref="G56">
    <cfRule type="cellIs" dxfId="41" priority="21" stopIfTrue="1" operator="greaterThan">
      <formula>0.54</formula>
    </cfRule>
    <cfRule type="cellIs" dxfId="40" priority="22" stopIfTrue="1" operator="between">
      <formula>0.513</formula>
      <formula>0.54</formula>
    </cfRule>
    <cfRule type="cellIs" dxfId="39" priority="23" stopIfTrue="1" operator="lessThan">
      <formula>0.513</formula>
    </cfRule>
  </conditionalFormatting>
  <conditionalFormatting sqref="G62">
    <cfRule type="cellIs" dxfId="38" priority="3" stopIfTrue="1" operator="greaterThan">
      <formula>0.54</formula>
    </cfRule>
    <cfRule type="cellIs" dxfId="37" priority="4" stopIfTrue="1" operator="between">
      <formula>0.513</formula>
      <formula>0.54</formula>
    </cfRule>
    <cfRule type="cellIs" dxfId="36" priority="5" stopIfTrue="1" operator="lessThan">
      <formula>0.513</formula>
    </cfRule>
  </conditionalFormatting>
  <conditionalFormatting sqref="G57">
    <cfRule type="cellIs" dxfId="35" priority="18" stopIfTrue="1" operator="greaterThan">
      <formula>0.54</formula>
    </cfRule>
    <cfRule type="cellIs" dxfId="34" priority="19" stopIfTrue="1" operator="between">
      <formula>0.513</formula>
      <formula>0.54</formula>
    </cfRule>
    <cfRule type="cellIs" dxfId="33" priority="20" stopIfTrue="1" operator="lessThan">
      <formula>0.513</formula>
    </cfRule>
  </conditionalFormatting>
  <conditionalFormatting sqref="G58">
    <cfRule type="cellIs" dxfId="32" priority="15" stopIfTrue="1" operator="greaterThan">
      <formula>0.54</formula>
    </cfRule>
    <cfRule type="cellIs" dxfId="31" priority="16" stopIfTrue="1" operator="between">
      <formula>0.513</formula>
      <formula>0.54</formula>
    </cfRule>
    <cfRule type="cellIs" dxfId="30" priority="17" stopIfTrue="1" operator="lessThan">
      <formula>0.513</formula>
    </cfRule>
  </conditionalFormatting>
  <conditionalFormatting sqref="G59">
    <cfRule type="cellIs" dxfId="29" priority="12" stopIfTrue="1" operator="greaterThan">
      <formula>0.54</formula>
    </cfRule>
    <cfRule type="cellIs" dxfId="28" priority="13" stopIfTrue="1" operator="between">
      <formula>0.513</formula>
      <formula>0.54</formula>
    </cfRule>
    <cfRule type="cellIs" dxfId="27" priority="14" stopIfTrue="1" operator="lessThan">
      <formula>0.513</formula>
    </cfRule>
  </conditionalFormatting>
  <conditionalFormatting sqref="G60">
    <cfRule type="cellIs" dxfId="26" priority="9" stopIfTrue="1" operator="greaterThan">
      <formula>0.54</formula>
    </cfRule>
    <cfRule type="cellIs" dxfId="25" priority="10" stopIfTrue="1" operator="between">
      <formula>0.513</formula>
      <formula>0.54</formula>
    </cfRule>
    <cfRule type="cellIs" dxfId="24" priority="11" stopIfTrue="1" operator="lessThan">
      <formula>0.513</formula>
    </cfRule>
  </conditionalFormatting>
  <conditionalFormatting sqref="G61">
    <cfRule type="cellIs" dxfId="23" priority="6" stopIfTrue="1" operator="greaterThan">
      <formula>0.54</formula>
    </cfRule>
    <cfRule type="cellIs" dxfId="22" priority="7" stopIfTrue="1" operator="between">
      <formula>0.513</formula>
      <formula>0.54</formula>
    </cfRule>
    <cfRule type="cellIs" dxfId="21" priority="8" stopIfTrue="1" operator="lessThan">
      <formula>0.513</formula>
    </cfRule>
  </conditionalFormatting>
  <conditionalFormatting sqref="G5:G2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{BEA82C13-06F3-4914-A79B-2E68CAAA335F}</x14:id>
        </ext>
      </extLst>
    </cfRule>
  </conditionalFormatting>
  <conditionalFormatting sqref="G66:G10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{A6AA07BD-4446-4AB5-B60D-A015FCBBCF13}</x14:id>
        </ext>
      </extLst>
    </cfRule>
  </conditionalFormatting>
  <printOptions horizontalCentered="1" verticalCentered="1"/>
  <pageMargins left="0" right="0" top="0" bottom="0" header="0" footer="0"/>
  <pageSetup paperSize="9" scale="75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A82C13-06F3-4914-A79B-2E68CAAA335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G5:G23</xm:sqref>
        </x14:conditionalFormatting>
        <x14:conditionalFormatting xmlns:xm="http://schemas.microsoft.com/office/excel/2006/main">
          <x14:cfRule type="dataBar" id="{A6AA07BD-4446-4AB5-B60D-A015FCBBCF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G66:G105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W1" sqref="W1:Y94"/>
    </sheetView>
  </sheetViews>
  <sheetFormatPr defaultRowHeight="15" x14ac:dyDescent="0.25"/>
  <cols>
    <col min="2" max="2" width="24.7109375" bestFit="1" customWidth="1"/>
    <col min="3" max="4" width="18" style="9" customWidth="1"/>
    <col min="5" max="6" width="9.140625" customWidth="1"/>
    <col min="7" max="8" width="18" style="9" customWidth="1"/>
    <col min="9" max="10" width="9.140625" customWidth="1"/>
    <col min="11" max="11" width="18" style="9" customWidth="1"/>
    <col min="12" max="12" width="20.5703125" style="9" bestFit="1" customWidth="1"/>
    <col min="13" max="14" width="9.140625" customWidth="1"/>
    <col min="15" max="16" width="18" style="9" customWidth="1"/>
    <col min="17" max="18" width="9.140625" customWidth="1"/>
    <col min="19" max="20" width="18" customWidth="1"/>
    <col min="21" max="22" width="9.140625" customWidth="1"/>
    <col min="23" max="24" width="18" bestFit="1" customWidth="1"/>
    <col min="26" max="26" width="18.140625" bestFit="1" customWidth="1"/>
    <col min="27" max="27" width="18.140625" customWidth="1"/>
  </cols>
  <sheetData>
    <row r="1" spans="1:26" x14ac:dyDescent="0.25">
      <c r="A1" s="35" t="s">
        <v>98</v>
      </c>
      <c r="B1" s="35" t="s">
        <v>92</v>
      </c>
      <c r="C1" s="34" t="s">
        <v>106</v>
      </c>
      <c r="D1" s="34"/>
      <c r="E1" s="34"/>
      <c r="F1" s="7"/>
      <c r="G1" s="34" t="s">
        <v>105</v>
      </c>
      <c r="H1" s="34"/>
      <c r="I1" s="34"/>
      <c r="J1" s="7"/>
      <c r="K1" s="34" t="s">
        <v>104</v>
      </c>
      <c r="L1" s="34"/>
      <c r="M1" s="34"/>
      <c r="N1" s="7"/>
      <c r="O1" s="34" t="s">
        <v>93</v>
      </c>
      <c r="P1" s="34"/>
      <c r="Q1" s="34"/>
      <c r="R1" s="7"/>
      <c r="S1" s="34" t="s">
        <v>94</v>
      </c>
      <c r="T1" s="34"/>
      <c r="U1" s="34"/>
      <c r="V1" s="7"/>
      <c r="W1" s="34" t="s">
        <v>95</v>
      </c>
      <c r="X1" s="34"/>
      <c r="Y1" s="34"/>
    </row>
    <row r="2" spans="1:26" x14ac:dyDescent="0.25">
      <c r="A2" s="35"/>
      <c r="B2" s="35"/>
      <c r="C2" s="7" t="s">
        <v>117</v>
      </c>
      <c r="D2" s="8" t="s">
        <v>96</v>
      </c>
      <c r="E2" s="7" t="s">
        <v>97</v>
      </c>
      <c r="F2" s="7"/>
      <c r="G2" s="7" t="s">
        <v>117</v>
      </c>
      <c r="H2" s="8" t="s">
        <v>96</v>
      </c>
      <c r="I2" s="7" t="s">
        <v>97</v>
      </c>
      <c r="J2" s="7"/>
      <c r="K2" s="7" t="s">
        <v>117</v>
      </c>
      <c r="L2" s="8" t="s">
        <v>96</v>
      </c>
      <c r="M2" s="7" t="s">
        <v>97</v>
      </c>
      <c r="N2" s="7"/>
      <c r="O2" s="7" t="s">
        <v>117</v>
      </c>
      <c r="P2" s="8" t="s">
        <v>96</v>
      </c>
      <c r="Q2" s="7" t="s">
        <v>97</v>
      </c>
      <c r="R2" s="7"/>
      <c r="S2" s="7" t="s">
        <v>117</v>
      </c>
      <c r="T2" s="3" t="s">
        <v>96</v>
      </c>
      <c r="U2" s="3" t="s">
        <v>97</v>
      </c>
      <c r="V2" s="7"/>
      <c r="W2" s="3" t="s">
        <v>117</v>
      </c>
      <c r="X2" s="3" t="s">
        <v>96</v>
      </c>
      <c r="Y2" s="3" t="s">
        <v>97</v>
      </c>
    </row>
    <row r="3" spans="1:26" x14ac:dyDescent="0.25">
      <c r="A3">
        <v>1</v>
      </c>
      <c r="B3" s="5" t="s">
        <v>0</v>
      </c>
      <c r="C3" s="9">
        <v>411307211.80000001</v>
      </c>
      <c r="D3" s="9">
        <v>689315624.79999995</v>
      </c>
      <c r="E3" s="6">
        <f>C3/D3</f>
        <v>0.59668923349784486</v>
      </c>
      <c r="F3" s="1"/>
      <c r="G3" s="9">
        <v>497854972.60000002</v>
      </c>
      <c r="H3" s="9">
        <v>832993410.5</v>
      </c>
      <c r="I3" s="6">
        <f>IF(G3&gt;0,G3/H3,0)</f>
        <v>0.59766976103828373</v>
      </c>
      <c r="J3" s="1"/>
      <c r="K3" s="9">
        <v>470057196.10000002</v>
      </c>
      <c r="L3" s="9">
        <v>875573035.5</v>
      </c>
      <c r="M3" s="6">
        <f>IF(K3&gt;0,K3/L3,0)</f>
        <v>0.53685663792920679</v>
      </c>
      <c r="N3" s="1"/>
      <c r="O3" s="9">
        <v>477130210.69999999</v>
      </c>
      <c r="P3" s="9">
        <v>908524519.60000002</v>
      </c>
      <c r="Q3" s="6">
        <f t="shared" ref="Q3:Q34" si="0">IF(O3&gt;0,O3/P3,0)</f>
        <v>0.52517042788241763</v>
      </c>
      <c r="R3" s="1"/>
      <c r="S3" s="9">
        <v>462628230.69999999</v>
      </c>
      <c r="T3" s="9">
        <v>882006838.10000002</v>
      </c>
      <c r="U3" s="6">
        <f t="shared" ref="U3:U34" si="1">IF(S3&gt;0,S3/T3,0)</f>
        <v>0.52451773695608039</v>
      </c>
      <c r="V3" s="1"/>
      <c r="W3" s="9">
        <v>455915008.30000001</v>
      </c>
      <c r="X3" s="9">
        <v>882703367.5</v>
      </c>
      <c r="Y3" s="6">
        <f t="shared" ref="Y3:Y34" si="2">IF(W3&gt;0,W3/X3,0)</f>
        <v>0.51649854876077606</v>
      </c>
    </row>
    <row r="4" spans="1:26" x14ac:dyDescent="0.25">
      <c r="A4">
        <v>2</v>
      </c>
      <c r="B4" s="4" t="s">
        <v>1</v>
      </c>
      <c r="C4" s="9">
        <v>17608157.199999999</v>
      </c>
      <c r="D4" s="9">
        <v>35649887.399999999</v>
      </c>
      <c r="E4" s="6">
        <f t="shared" ref="E4:E67" si="3">C4/D4</f>
        <v>0.49391901305135677</v>
      </c>
      <c r="F4" s="1"/>
      <c r="G4" s="9">
        <v>19933881.199999999</v>
      </c>
      <c r="H4" s="9">
        <v>38772921.899999999</v>
      </c>
      <c r="I4" s="6">
        <f t="shared" ref="I4:I67" si="4">IF(G4&gt;0,G4/H4,0)</f>
        <v>0.51411862256375374</v>
      </c>
      <c r="J4" s="1"/>
      <c r="K4" s="9">
        <v>16843553.699999999</v>
      </c>
      <c r="L4" s="9">
        <v>38934511.399999999</v>
      </c>
      <c r="M4" s="6">
        <f t="shared" ref="M4:M67" si="5">IF(K4&gt;0,K4/L4,0)</f>
        <v>0.43261243288646994</v>
      </c>
      <c r="N4" s="1"/>
      <c r="O4" s="9">
        <v>18990769.5</v>
      </c>
      <c r="P4" s="9">
        <v>37200658.100000001</v>
      </c>
      <c r="Q4" s="6">
        <f t="shared" si="0"/>
        <v>0.51049552534663356</v>
      </c>
      <c r="R4" s="1"/>
      <c r="S4" s="9">
        <v>17557750.399999999</v>
      </c>
      <c r="T4" s="9">
        <v>38834698</v>
      </c>
      <c r="U4" s="6">
        <f t="shared" si="1"/>
        <v>0.45211502352870103</v>
      </c>
      <c r="V4" s="1"/>
      <c r="W4" s="11"/>
      <c r="X4" s="11"/>
      <c r="Y4" s="6">
        <f t="shared" si="2"/>
        <v>0</v>
      </c>
    </row>
    <row r="5" spans="1:26" x14ac:dyDescent="0.25">
      <c r="A5">
        <v>3</v>
      </c>
      <c r="B5" s="4" t="s">
        <v>2</v>
      </c>
      <c r="C5" s="9">
        <v>126517012.2</v>
      </c>
      <c r="D5" s="9">
        <v>228789294.40000001</v>
      </c>
      <c r="E5" s="6">
        <f t="shared" si="3"/>
        <v>0.55298484368244116</v>
      </c>
      <c r="F5" s="1"/>
      <c r="G5" s="9">
        <v>142547575.30000001</v>
      </c>
      <c r="H5" s="9">
        <v>243160640.19999999</v>
      </c>
      <c r="I5" s="6">
        <f t="shared" si="4"/>
        <v>0.58622799801297787</v>
      </c>
      <c r="J5" s="1"/>
      <c r="K5" s="9">
        <v>153364808.09999999</v>
      </c>
      <c r="L5" s="9">
        <v>260149512.40000001</v>
      </c>
      <c r="M5" s="6">
        <f t="shared" si="5"/>
        <v>0.58952564117894535</v>
      </c>
      <c r="N5" s="1"/>
      <c r="O5" s="9">
        <v>157305934.19999999</v>
      </c>
      <c r="P5" s="9">
        <v>269147190.19999999</v>
      </c>
      <c r="Q5" s="6">
        <f t="shared" si="0"/>
        <v>0.58446062202287108</v>
      </c>
      <c r="R5" s="1"/>
      <c r="S5" s="9">
        <v>165355817.90000001</v>
      </c>
      <c r="T5" s="9">
        <v>272981762.69999999</v>
      </c>
      <c r="U5" s="6">
        <f t="shared" si="1"/>
        <v>0.60573943205767133</v>
      </c>
      <c r="V5" s="1"/>
      <c r="W5" s="9">
        <v>160965253.19999999</v>
      </c>
      <c r="X5" s="9">
        <v>276413828.30000001</v>
      </c>
      <c r="Y5" s="6">
        <f t="shared" si="2"/>
        <v>0.58233429995151942</v>
      </c>
    </row>
    <row r="6" spans="1:26" x14ac:dyDescent="0.25">
      <c r="A6">
        <v>4</v>
      </c>
      <c r="B6" s="4" t="s">
        <v>3</v>
      </c>
      <c r="C6" s="9">
        <v>23654854.600000001</v>
      </c>
      <c r="D6" s="9">
        <v>41099062.5</v>
      </c>
      <c r="E6" s="6">
        <f t="shared" si="3"/>
        <v>0.57555703612460751</v>
      </c>
      <c r="F6" s="1"/>
      <c r="G6" s="9">
        <v>27212577.699999999</v>
      </c>
      <c r="H6" s="9">
        <v>45157391.200000003</v>
      </c>
      <c r="I6" s="6">
        <f t="shared" si="4"/>
        <v>0.60261624900953081</v>
      </c>
      <c r="J6" s="1"/>
      <c r="K6" s="9">
        <v>28225854.600000001</v>
      </c>
      <c r="L6" s="9">
        <v>46456292.100000001</v>
      </c>
      <c r="M6" s="6">
        <f t="shared" si="5"/>
        <v>0.60757872236643695</v>
      </c>
      <c r="N6" s="1"/>
      <c r="O6" s="9">
        <v>26393082.5</v>
      </c>
      <c r="P6" s="9">
        <v>49741429.299999997</v>
      </c>
      <c r="Q6" s="6">
        <f t="shared" si="0"/>
        <v>0.53060563139065253</v>
      </c>
      <c r="R6" s="1"/>
      <c r="S6" s="9">
        <v>26650022.899999999</v>
      </c>
      <c r="T6" s="9">
        <v>49574090.600000001</v>
      </c>
      <c r="U6" s="6">
        <f t="shared" si="1"/>
        <v>0.53757966263126966</v>
      </c>
      <c r="V6" s="1"/>
      <c r="W6" s="9">
        <v>26617013.300000001</v>
      </c>
      <c r="X6" s="9">
        <v>51060961.700000003</v>
      </c>
      <c r="Y6" s="6">
        <f t="shared" si="2"/>
        <v>0.52127912232409046</v>
      </c>
    </row>
    <row r="7" spans="1:26" x14ac:dyDescent="0.25">
      <c r="A7">
        <v>5</v>
      </c>
      <c r="B7" s="4" t="s">
        <v>4</v>
      </c>
      <c r="C7" s="10">
        <v>112499500</v>
      </c>
      <c r="D7" s="10">
        <v>196382300</v>
      </c>
      <c r="E7" s="6">
        <f t="shared" si="3"/>
        <v>0.57285967218023215</v>
      </c>
      <c r="F7" s="1"/>
      <c r="G7" s="10">
        <v>112112872</v>
      </c>
      <c r="H7" s="10">
        <v>209165815.19999999</v>
      </c>
      <c r="I7" s="6">
        <f t="shared" si="4"/>
        <v>0.5359999763479516</v>
      </c>
      <c r="J7" s="1"/>
      <c r="K7" s="10">
        <v>103643612.40000001</v>
      </c>
      <c r="L7" s="10">
        <v>179483252</v>
      </c>
      <c r="M7" s="6">
        <f t="shared" si="5"/>
        <v>0.57745561909029819</v>
      </c>
      <c r="N7" s="1"/>
      <c r="O7" s="10">
        <v>90790868.5</v>
      </c>
      <c r="P7" s="10">
        <v>176292472.30000001</v>
      </c>
      <c r="Q7" s="6">
        <f t="shared" si="0"/>
        <v>0.5150013912420468</v>
      </c>
      <c r="R7" s="1"/>
      <c r="S7" s="10">
        <v>90231300</v>
      </c>
      <c r="T7" s="10">
        <v>189134100</v>
      </c>
      <c r="U7" s="6">
        <f t="shared" si="1"/>
        <v>0.47707578908298398</v>
      </c>
      <c r="V7" s="1"/>
      <c r="W7" s="9">
        <v>98513620.099999994</v>
      </c>
      <c r="X7" s="9">
        <v>202834926.19999999</v>
      </c>
      <c r="Y7" s="6">
        <f t="shared" si="2"/>
        <v>0.4856837130843199</v>
      </c>
    </row>
    <row r="8" spans="1:26" x14ac:dyDescent="0.25">
      <c r="A8">
        <v>6</v>
      </c>
      <c r="B8" s="5" t="s">
        <v>5</v>
      </c>
      <c r="C8" s="9">
        <v>60543015.899999999</v>
      </c>
      <c r="D8" s="9">
        <v>116823124.09999999</v>
      </c>
      <c r="E8" s="6">
        <f t="shared" si="3"/>
        <v>0.5182451365379982</v>
      </c>
      <c r="F8" s="1"/>
      <c r="G8" s="9">
        <v>63071380.799999997</v>
      </c>
      <c r="H8" s="9">
        <v>125210785.40000001</v>
      </c>
      <c r="I8" s="6">
        <f t="shared" si="4"/>
        <v>0.50372162907940676</v>
      </c>
      <c r="J8" s="1"/>
      <c r="K8" s="9">
        <v>66601303.700000003</v>
      </c>
      <c r="L8" s="9">
        <v>115938895.3</v>
      </c>
      <c r="M8" s="6">
        <f t="shared" si="5"/>
        <v>0.57445177071650089</v>
      </c>
      <c r="N8" s="1"/>
      <c r="O8" s="9">
        <v>77843666.5</v>
      </c>
      <c r="P8" s="9">
        <v>139656762.90000001</v>
      </c>
      <c r="Q8" s="6">
        <f t="shared" si="0"/>
        <v>0.55739274549660922</v>
      </c>
      <c r="R8" s="1"/>
      <c r="S8" s="9">
        <v>81803728.200000003</v>
      </c>
      <c r="T8" s="9">
        <v>142257451</v>
      </c>
      <c r="U8" s="6">
        <f t="shared" si="1"/>
        <v>0.57504002514427177</v>
      </c>
      <c r="V8" s="1"/>
      <c r="W8" s="11"/>
      <c r="X8" s="11"/>
      <c r="Y8" s="6">
        <f t="shared" si="2"/>
        <v>0</v>
      </c>
    </row>
    <row r="9" spans="1:26" x14ac:dyDescent="0.25">
      <c r="A9">
        <v>7</v>
      </c>
      <c r="B9" s="4" t="s">
        <v>6</v>
      </c>
      <c r="C9" s="10">
        <v>76540450.099999994</v>
      </c>
      <c r="D9" s="10">
        <v>159644267.30000001</v>
      </c>
      <c r="E9" s="6">
        <f t="shared" si="3"/>
        <v>0.47944377455262366</v>
      </c>
      <c r="F9" s="1"/>
      <c r="G9" s="10">
        <v>88712100</v>
      </c>
      <c r="H9" s="10">
        <v>179604600</v>
      </c>
      <c r="I9" s="6">
        <f t="shared" si="4"/>
        <v>0.49392999956571271</v>
      </c>
      <c r="J9" s="1"/>
      <c r="K9" s="10">
        <v>85296200</v>
      </c>
      <c r="L9" s="10">
        <v>185898100</v>
      </c>
      <c r="M9" s="6">
        <f t="shared" si="5"/>
        <v>0.45883309189281657</v>
      </c>
      <c r="N9" s="1"/>
      <c r="O9" s="10">
        <v>82568500</v>
      </c>
      <c r="P9" s="10">
        <v>195079900</v>
      </c>
      <c r="Q9" s="6">
        <f t="shared" si="0"/>
        <v>0.42325477919560139</v>
      </c>
      <c r="R9" s="1"/>
      <c r="S9" s="10">
        <v>88829600</v>
      </c>
      <c r="T9" s="10">
        <v>188981600</v>
      </c>
      <c r="U9" s="6">
        <f t="shared" si="1"/>
        <v>0.47004364446062474</v>
      </c>
      <c r="V9" s="1"/>
      <c r="W9" s="9">
        <v>89975700</v>
      </c>
      <c r="X9" s="9">
        <v>192360000</v>
      </c>
      <c r="Y9" s="6">
        <f t="shared" si="2"/>
        <v>0.4677464129756706</v>
      </c>
    </row>
    <row r="10" spans="1:26" x14ac:dyDescent="0.25">
      <c r="A10">
        <v>8</v>
      </c>
      <c r="B10" s="4" t="s">
        <v>7</v>
      </c>
      <c r="C10" s="9">
        <v>145871910.69999999</v>
      </c>
      <c r="D10" s="9">
        <v>368287231</v>
      </c>
      <c r="E10" s="6">
        <f t="shared" si="3"/>
        <v>0.39608191221812949</v>
      </c>
      <c r="F10" s="1"/>
      <c r="G10" s="9">
        <v>167777129.09999999</v>
      </c>
      <c r="H10" s="9">
        <v>394039672.5</v>
      </c>
      <c r="I10" s="6">
        <f t="shared" si="4"/>
        <v>0.42578740367824258</v>
      </c>
      <c r="J10" s="1"/>
      <c r="K10" s="9">
        <v>172079168.40000001</v>
      </c>
      <c r="L10" s="9">
        <v>384590262.5</v>
      </c>
      <c r="M10" s="6">
        <f t="shared" si="5"/>
        <v>0.44743506317973925</v>
      </c>
      <c r="N10" s="1"/>
      <c r="O10" s="9">
        <v>196084510.90000001</v>
      </c>
      <c r="P10" s="9">
        <v>424457151.69999999</v>
      </c>
      <c r="Q10" s="6">
        <f t="shared" si="0"/>
        <v>0.46196538358385258</v>
      </c>
      <c r="R10" s="1"/>
      <c r="S10" s="9">
        <v>205143109.19999999</v>
      </c>
      <c r="T10" s="9">
        <v>411869083.30000001</v>
      </c>
      <c r="U10" s="6">
        <f t="shared" si="1"/>
        <v>0.49807843685751096</v>
      </c>
      <c r="V10" s="1"/>
      <c r="W10" s="9">
        <v>215509585.30000001</v>
      </c>
      <c r="X10" s="9">
        <v>419600058.30000001</v>
      </c>
      <c r="Y10" s="6">
        <f t="shared" si="2"/>
        <v>0.51360713860034279</v>
      </c>
    </row>
    <row r="11" spans="1:26" x14ac:dyDescent="0.25">
      <c r="A11">
        <v>9</v>
      </c>
      <c r="B11" s="5" t="s">
        <v>8</v>
      </c>
      <c r="C11" s="9">
        <v>304757750.39999998</v>
      </c>
      <c r="D11" s="9">
        <v>512077517.60000002</v>
      </c>
      <c r="E11" s="6">
        <f t="shared" si="3"/>
        <v>0.5951398761428458</v>
      </c>
      <c r="F11" s="1"/>
      <c r="G11" s="9">
        <v>297000741.80000001</v>
      </c>
      <c r="H11" s="9">
        <v>558360266.20000005</v>
      </c>
      <c r="I11" s="6">
        <f t="shared" si="4"/>
        <v>0.53191596855786438</v>
      </c>
      <c r="J11" s="1"/>
      <c r="K11" s="9">
        <v>318876449.60000002</v>
      </c>
      <c r="L11" s="9">
        <v>541068205.79999995</v>
      </c>
      <c r="M11" s="6">
        <f t="shared" si="5"/>
        <v>0.58934612343100656</v>
      </c>
      <c r="N11" s="1"/>
      <c r="O11" s="9">
        <v>373121870</v>
      </c>
      <c r="P11" s="9">
        <v>554771913</v>
      </c>
      <c r="Q11" s="6">
        <f t="shared" si="0"/>
        <v>0.67256806131784108</v>
      </c>
      <c r="R11" s="1"/>
      <c r="S11" s="9">
        <v>328519821.60000002</v>
      </c>
      <c r="T11" s="9">
        <v>550559736.20000005</v>
      </c>
      <c r="U11" s="6">
        <f t="shared" si="1"/>
        <v>0.59670150212484785</v>
      </c>
      <c r="V11" s="1"/>
      <c r="W11" s="9">
        <v>292101198.60000002</v>
      </c>
      <c r="X11" s="9">
        <v>547432865.60000002</v>
      </c>
      <c r="Y11" s="6">
        <f t="shared" si="2"/>
        <v>0.53358359893107599</v>
      </c>
    </row>
    <row r="12" spans="1:26" x14ac:dyDescent="0.25">
      <c r="A12">
        <v>10</v>
      </c>
      <c r="B12" s="4" t="s">
        <v>9</v>
      </c>
      <c r="C12" s="10">
        <v>30336613.300000001</v>
      </c>
      <c r="D12" s="10">
        <v>62443135.799999997</v>
      </c>
      <c r="E12" s="6">
        <f t="shared" si="3"/>
        <v>0.48582783217623099</v>
      </c>
      <c r="F12" s="1"/>
      <c r="G12" s="10">
        <v>34470841.299999997</v>
      </c>
      <c r="H12" s="10">
        <v>68777799.900000006</v>
      </c>
      <c r="I12" s="6">
        <f t="shared" si="4"/>
        <v>0.50119139242777655</v>
      </c>
      <c r="J12" s="1"/>
      <c r="K12" s="10">
        <v>34166982.399999999</v>
      </c>
      <c r="L12" s="10">
        <v>68208254.400000006</v>
      </c>
      <c r="M12" s="6">
        <f t="shared" si="5"/>
        <v>0.50092151896501247</v>
      </c>
      <c r="N12" s="1"/>
      <c r="O12" s="10">
        <v>36290919.299999997</v>
      </c>
      <c r="P12" s="10">
        <v>69641500.900000006</v>
      </c>
      <c r="Q12" s="6">
        <f t="shared" si="0"/>
        <v>0.52111052793234669</v>
      </c>
      <c r="R12" s="1"/>
      <c r="S12" s="10">
        <v>36662800</v>
      </c>
      <c r="T12" s="10">
        <v>69648200</v>
      </c>
      <c r="U12" s="6">
        <f t="shared" si="1"/>
        <v>0.52639982081374681</v>
      </c>
      <c r="V12" s="1"/>
      <c r="W12" s="9">
        <v>36888460.799999997</v>
      </c>
      <c r="X12" s="9">
        <v>72994704.5</v>
      </c>
      <c r="Y12" s="6">
        <f t="shared" si="2"/>
        <v>0.50535804004795992</v>
      </c>
    </row>
    <row r="13" spans="1:26" x14ac:dyDescent="0.25">
      <c r="A13">
        <v>11</v>
      </c>
      <c r="B13" s="4" t="s">
        <v>10</v>
      </c>
      <c r="C13" s="9">
        <v>34123370.700000003</v>
      </c>
      <c r="D13" s="9">
        <v>68554020.799999997</v>
      </c>
      <c r="E13" s="6">
        <f t="shared" si="3"/>
        <v>0.49775885209638943</v>
      </c>
      <c r="F13" s="1"/>
      <c r="G13" s="9">
        <v>39608487.100000001</v>
      </c>
      <c r="H13" s="9">
        <v>83434757.900000006</v>
      </c>
      <c r="I13" s="6">
        <f t="shared" si="4"/>
        <v>0.47472406101390507</v>
      </c>
      <c r="J13" s="1"/>
      <c r="K13" s="9">
        <v>42690410.600000001</v>
      </c>
      <c r="L13" s="9">
        <v>86524642.700000003</v>
      </c>
      <c r="M13" s="6">
        <f t="shared" si="5"/>
        <v>0.49339019807359458</v>
      </c>
      <c r="N13" s="1"/>
      <c r="O13" s="9">
        <v>44292678.5</v>
      </c>
      <c r="P13" s="9">
        <v>88241390.599999994</v>
      </c>
      <c r="Q13" s="6">
        <f t="shared" si="0"/>
        <v>0.50194900826959543</v>
      </c>
      <c r="R13" s="1"/>
      <c r="S13" s="2">
        <v>45037012.799999997</v>
      </c>
      <c r="T13" s="2">
        <v>85039516.299999997</v>
      </c>
      <c r="U13" s="6">
        <f t="shared" si="1"/>
        <v>0.52960099915337833</v>
      </c>
      <c r="V13" s="1"/>
      <c r="W13" s="2">
        <v>45037012.799999997</v>
      </c>
      <c r="X13" s="2">
        <v>85039516.299999997</v>
      </c>
      <c r="Y13" s="6">
        <f t="shared" si="2"/>
        <v>0.52960099915337833</v>
      </c>
      <c r="Z13" t="s">
        <v>99</v>
      </c>
    </row>
    <row r="14" spans="1:26" x14ac:dyDescent="0.25">
      <c r="A14">
        <v>12</v>
      </c>
      <c r="B14" s="4" t="s">
        <v>11</v>
      </c>
      <c r="C14" s="9">
        <v>415959407.60000002</v>
      </c>
      <c r="D14" s="9">
        <v>784692170.70000005</v>
      </c>
      <c r="E14" s="6">
        <f t="shared" si="3"/>
        <v>0.53009246572313229</v>
      </c>
      <c r="F14" s="1"/>
      <c r="G14" s="9">
        <v>479417049.10000002</v>
      </c>
      <c r="H14" s="9">
        <v>861751308.70000005</v>
      </c>
      <c r="I14" s="6">
        <f t="shared" si="4"/>
        <v>0.55632877404413505</v>
      </c>
      <c r="J14" s="1"/>
      <c r="K14" s="11"/>
      <c r="L14" s="11"/>
      <c r="M14" s="6">
        <f t="shared" si="5"/>
        <v>0</v>
      </c>
      <c r="N14" s="1"/>
      <c r="O14" s="9">
        <v>269877528.5</v>
      </c>
      <c r="P14" s="9">
        <v>575386977.60000002</v>
      </c>
      <c r="Q14" s="6">
        <f t="shared" si="0"/>
        <v>0.46903655975268632</v>
      </c>
      <c r="R14" s="1"/>
      <c r="S14" s="9">
        <v>293425817.5</v>
      </c>
      <c r="T14" s="9">
        <v>595134228.60000002</v>
      </c>
      <c r="U14" s="6">
        <f t="shared" si="1"/>
        <v>0.49304140712971251</v>
      </c>
      <c r="V14" s="1"/>
      <c r="W14" s="9">
        <v>382505700</v>
      </c>
      <c r="X14" s="9">
        <v>706179300</v>
      </c>
      <c r="Y14" s="6">
        <f t="shared" si="2"/>
        <v>0.54165521419276941</v>
      </c>
    </row>
    <row r="15" spans="1:26" x14ac:dyDescent="0.25">
      <c r="A15">
        <v>13</v>
      </c>
      <c r="B15" s="4" t="s">
        <v>12</v>
      </c>
      <c r="C15" s="9">
        <v>78496275</v>
      </c>
      <c r="D15" s="9">
        <v>147502183</v>
      </c>
      <c r="E15" s="6">
        <f t="shared" si="3"/>
        <v>0.53217025947338015</v>
      </c>
      <c r="F15" s="1"/>
      <c r="G15" s="9">
        <v>89169443.5</v>
      </c>
      <c r="H15" s="9">
        <v>161935372.5</v>
      </c>
      <c r="I15" s="6">
        <f t="shared" si="4"/>
        <v>0.55064833657637091</v>
      </c>
      <c r="J15" s="1"/>
      <c r="K15" s="9">
        <v>84312192.900000006</v>
      </c>
      <c r="L15" s="9">
        <v>152472644.5</v>
      </c>
      <c r="M15" s="6">
        <f t="shared" si="5"/>
        <v>0.55296602991627131</v>
      </c>
      <c r="N15" s="1"/>
      <c r="O15" s="9">
        <v>83052899.099999994</v>
      </c>
      <c r="P15" s="9">
        <v>149576002.09999999</v>
      </c>
      <c r="Q15" s="6">
        <f t="shared" si="0"/>
        <v>0.55525550846368021</v>
      </c>
      <c r="R15" s="1"/>
      <c r="S15" s="9">
        <v>82265133.099999994</v>
      </c>
      <c r="T15" s="9">
        <v>151990056.69999999</v>
      </c>
      <c r="U15" s="6">
        <f t="shared" si="1"/>
        <v>0.54125338779480825</v>
      </c>
      <c r="V15" s="1"/>
      <c r="W15" s="9">
        <v>84240198.900000006</v>
      </c>
      <c r="X15" s="9">
        <v>157728285.30000001</v>
      </c>
      <c r="Y15" s="6">
        <f t="shared" si="2"/>
        <v>0.53408428767088101</v>
      </c>
    </row>
    <row r="16" spans="1:26" x14ac:dyDescent="0.25">
      <c r="A16">
        <v>14</v>
      </c>
      <c r="B16" s="4" t="s">
        <v>13</v>
      </c>
      <c r="C16" s="9">
        <v>19809059</v>
      </c>
      <c r="D16" s="9">
        <v>38952244.399999999</v>
      </c>
      <c r="E16" s="6">
        <f t="shared" si="3"/>
        <v>0.50854730722525454</v>
      </c>
      <c r="F16" s="1"/>
      <c r="G16" s="9">
        <v>21766306.800000001</v>
      </c>
      <c r="H16" s="9">
        <v>44853160.299999997</v>
      </c>
      <c r="I16" s="6">
        <f t="shared" si="4"/>
        <v>0.4852792234575275</v>
      </c>
      <c r="J16" s="1"/>
      <c r="K16" s="9">
        <v>22059341</v>
      </c>
      <c r="L16" s="9">
        <v>46581011.200000003</v>
      </c>
      <c r="M16" s="6">
        <f t="shared" si="5"/>
        <v>0.47356938872121346</v>
      </c>
      <c r="N16" s="1"/>
      <c r="O16" s="9">
        <v>24039118</v>
      </c>
      <c r="P16" s="9">
        <v>48679958.200000003</v>
      </c>
      <c r="Q16" s="6">
        <f t="shared" si="0"/>
        <v>0.49381961055176088</v>
      </c>
      <c r="R16" s="1"/>
      <c r="S16" s="2">
        <v>24932289.399999999</v>
      </c>
      <c r="T16" s="2">
        <v>49789072.700000003</v>
      </c>
      <c r="U16" s="6">
        <f t="shared" si="1"/>
        <v>0.50075825975365063</v>
      </c>
      <c r="V16" s="1"/>
      <c r="W16" s="2">
        <v>24932289.399999999</v>
      </c>
      <c r="X16" s="2">
        <v>49789072.700000003</v>
      </c>
      <c r="Y16" s="6">
        <f t="shared" si="2"/>
        <v>0.50075825975365063</v>
      </c>
      <c r="Z16" t="s">
        <v>99</v>
      </c>
    </row>
    <row r="17" spans="1:25" x14ac:dyDescent="0.25">
      <c r="A17">
        <v>15</v>
      </c>
      <c r="B17" s="4" t="s">
        <v>14</v>
      </c>
      <c r="C17" s="9">
        <v>860445850.10000002</v>
      </c>
      <c r="D17" s="9">
        <v>2305962218</v>
      </c>
      <c r="E17" s="6">
        <f t="shared" si="3"/>
        <v>0.37313961320939559</v>
      </c>
      <c r="F17" s="1"/>
      <c r="G17" s="9">
        <v>973400829.10000002</v>
      </c>
      <c r="H17" s="9">
        <v>2413248128.9000001</v>
      </c>
      <c r="I17" s="6">
        <f t="shared" si="4"/>
        <v>0.40335712579364674</v>
      </c>
      <c r="J17" s="1"/>
      <c r="K17" s="9">
        <v>833060236.70000005</v>
      </c>
      <c r="L17" s="9">
        <v>1766595029.4000001</v>
      </c>
      <c r="M17" s="6">
        <f t="shared" si="5"/>
        <v>0.4715626517883601</v>
      </c>
      <c r="N17" s="1"/>
      <c r="O17" s="9">
        <v>833749940.79999995</v>
      </c>
      <c r="P17" s="9">
        <v>1547758791.9000001</v>
      </c>
      <c r="Q17" s="6">
        <f t="shared" si="0"/>
        <v>0.53868208997637412</v>
      </c>
      <c r="R17" s="1"/>
      <c r="S17" s="9">
        <v>835415358.39999998</v>
      </c>
      <c r="T17" s="9">
        <v>1530899765.4000001</v>
      </c>
      <c r="U17" s="6">
        <f t="shared" si="1"/>
        <v>0.54570219245001916</v>
      </c>
      <c r="V17" s="1"/>
      <c r="W17" s="9">
        <v>808017010.5</v>
      </c>
      <c r="X17" s="9">
        <v>1527309945.5999999</v>
      </c>
      <c r="Y17" s="6">
        <f t="shared" si="2"/>
        <v>0.52904586448075053</v>
      </c>
    </row>
    <row r="18" spans="1:25" x14ac:dyDescent="0.25">
      <c r="A18">
        <v>16</v>
      </c>
      <c r="B18" s="4" t="s">
        <v>15</v>
      </c>
      <c r="C18" s="9">
        <v>36865342.5</v>
      </c>
      <c r="D18" s="9">
        <v>69400587.400000006</v>
      </c>
      <c r="E18" s="6">
        <f t="shared" si="3"/>
        <v>0.53119640454224737</v>
      </c>
      <c r="F18" s="1"/>
      <c r="G18" s="9">
        <v>39212701.899999999</v>
      </c>
      <c r="H18" s="9">
        <v>72333904.799999997</v>
      </c>
      <c r="I18" s="6">
        <f t="shared" si="4"/>
        <v>0.54210680328155048</v>
      </c>
      <c r="J18" s="1"/>
      <c r="K18" s="9">
        <v>39396973.299999997</v>
      </c>
      <c r="L18" s="9">
        <v>73072096.599999994</v>
      </c>
      <c r="M18" s="6">
        <f t="shared" si="5"/>
        <v>0.53915208585926899</v>
      </c>
      <c r="N18" s="1"/>
      <c r="O18" s="9">
        <v>39784976.399999999</v>
      </c>
      <c r="P18" s="9">
        <v>71513676.5</v>
      </c>
      <c r="Q18" s="6">
        <f t="shared" si="0"/>
        <v>0.55632682232467801</v>
      </c>
      <c r="R18" s="1"/>
      <c r="S18" s="9">
        <v>38702453.799999997</v>
      </c>
      <c r="T18" s="9">
        <v>72559631.200000003</v>
      </c>
      <c r="U18" s="6">
        <f t="shared" si="1"/>
        <v>0.53338823750802078</v>
      </c>
      <c r="V18" s="1"/>
      <c r="W18" s="9">
        <v>39685504.799999997</v>
      </c>
      <c r="X18" s="9">
        <v>73953589</v>
      </c>
      <c r="Y18" s="6">
        <f t="shared" si="2"/>
        <v>0.53662716491014384</v>
      </c>
    </row>
    <row r="19" spans="1:25" x14ac:dyDescent="0.25">
      <c r="A19">
        <v>17</v>
      </c>
      <c r="B19" s="4" t="s">
        <v>16</v>
      </c>
      <c r="C19" s="9">
        <v>51141862.100000001</v>
      </c>
      <c r="D19" s="9">
        <v>94906716.599999994</v>
      </c>
      <c r="E19" s="6">
        <f t="shared" si="3"/>
        <v>0.53886451804613378</v>
      </c>
      <c r="F19" s="1"/>
      <c r="G19" s="9">
        <v>51341953.899999999</v>
      </c>
      <c r="H19" s="9">
        <v>98349262.200000003</v>
      </c>
      <c r="I19" s="6">
        <f t="shared" si="4"/>
        <v>0.52203700110726403</v>
      </c>
      <c r="J19" s="1"/>
      <c r="K19" s="9">
        <v>47425687.899999999</v>
      </c>
      <c r="L19" s="9">
        <v>77572239.5</v>
      </c>
      <c r="M19" s="6">
        <f t="shared" si="5"/>
        <v>0.61137448403819772</v>
      </c>
      <c r="N19" s="1"/>
      <c r="O19" s="9">
        <v>43074948.600000001</v>
      </c>
      <c r="P19" s="9">
        <v>70482569.900000006</v>
      </c>
      <c r="Q19" s="6">
        <f t="shared" si="0"/>
        <v>0.61114327501273469</v>
      </c>
      <c r="R19" s="1"/>
      <c r="S19" s="9">
        <v>44591653.700000003</v>
      </c>
      <c r="T19" s="9">
        <v>74010330.400000006</v>
      </c>
      <c r="U19" s="6">
        <f t="shared" si="1"/>
        <v>0.60250580505447926</v>
      </c>
      <c r="V19" s="1"/>
      <c r="W19" s="9">
        <v>46190279.399999999</v>
      </c>
      <c r="X19" s="9">
        <v>78140352.5</v>
      </c>
      <c r="Y19" s="6">
        <f t="shared" si="2"/>
        <v>0.59111941426166459</v>
      </c>
    </row>
    <row r="20" spans="1:25" x14ac:dyDescent="0.25">
      <c r="A20">
        <v>18</v>
      </c>
      <c r="B20" s="4" t="s">
        <v>17</v>
      </c>
      <c r="C20" s="9">
        <v>23849370.5</v>
      </c>
      <c r="D20" s="9">
        <v>42118969.200000003</v>
      </c>
      <c r="E20" s="6">
        <f t="shared" si="3"/>
        <v>0.56623822835626281</v>
      </c>
      <c r="F20" s="1"/>
      <c r="G20" s="9">
        <v>24068301.600000001</v>
      </c>
      <c r="H20" s="9">
        <v>49993347.799999997</v>
      </c>
      <c r="I20" s="6">
        <f t="shared" si="4"/>
        <v>0.48143008338401377</v>
      </c>
      <c r="J20" s="1"/>
      <c r="K20" s="9">
        <v>26909834.600000001</v>
      </c>
      <c r="L20" s="9">
        <v>50328768.399999999</v>
      </c>
      <c r="M20" s="6">
        <f t="shared" si="5"/>
        <v>0.53468096787363473</v>
      </c>
      <c r="N20" s="1"/>
      <c r="O20" s="9">
        <v>28027077.800000001</v>
      </c>
      <c r="P20" s="9">
        <v>55835245</v>
      </c>
      <c r="Q20" s="6">
        <f t="shared" si="0"/>
        <v>0.50196032631360354</v>
      </c>
      <c r="R20" s="1"/>
      <c r="S20" s="9">
        <v>27615949.5</v>
      </c>
      <c r="T20" s="9">
        <v>56839437.600000001</v>
      </c>
      <c r="U20" s="6">
        <f t="shared" si="1"/>
        <v>0.48585895051150191</v>
      </c>
      <c r="V20" s="1"/>
      <c r="W20" s="9">
        <v>27732587</v>
      </c>
      <c r="X20" s="9">
        <v>55784963.299999997</v>
      </c>
      <c r="Y20" s="6">
        <f t="shared" si="2"/>
        <v>0.49713373209299938</v>
      </c>
    </row>
    <row r="21" spans="1:25" x14ac:dyDescent="0.25">
      <c r="A21">
        <v>19</v>
      </c>
      <c r="B21" s="4" t="s">
        <v>18</v>
      </c>
      <c r="C21" s="9">
        <v>22933108.100000001</v>
      </c>
      <c r="D21" s="9">
        <v>51263617</v>
      </c>
      <c r="E21" s="6">
        <f t="shared" si="3"/>
        <v>0.44735641849072028</v>
      </c>
      <c r="F21" s="1"/>
      <c r="G21" s="9">
        <v>28988042.5</v>
      </c>
      <c r="H21" s="9">
        <v>56017553.100000001</v>
      </c>
      <c r="I21" s="6">
        <f t="shared" si="4"/>
        <v>0.51748141244677104</v>
      </c>
      <c r="J21" s="1"/>
      <c r="K21" s="9">
        <v>29837756.699999999</v>
      </c>
      <c r="L21" s="9">
        <v>57908944.299999997</v>
      </c>
      <c r="M21" s="6">
        <f t="shared" si="5"/>
        <v>0.51525299002903768</v>
      </c>
      <c r="N21" s="1"/>
      <c r="O21" s="9">
        <v>32733358.100000001</v>
      </c>
      <c r="P21" s="9">
        <v>57418710.200000003</v>
      </c>
      <c r="Q21" s="6">
        <f t="shared" si="0"/>
        <v>0.57008173792103045</v>
      </c>
      <c r="R21" s="1"/>
      <c r="S21" s="9">
        <v>33026793.199999999</v>
      </c>
      <c r="T21" s="9">
        <v>60473277.200000003</v>
      </c>
      <c r="U21" s="6">
        <f t="shared" si="1"/>
        <v>0.54613863724918144</v>
      </c>
      <c r="V21" s="1"/>
      <c r="W21" s="9">
        <v>28654291.100000001</v>
      </c>
      <c r="X21" s="9">
        <v>61343446.299999997</v>
      </c>
      <c r="Y21" s="6">
        <f t="shared" si="2"/>
        <v>0.46711250880601407</v>
      </c>
    </row>
    <row r="22" spans="1:25" x14ac:dyDescent="0.25">
      <c r="A22">
        <v>20</v>
      </c>
      <c r="B22" s="4" t="s">
        <v>19</v>
      </c>
      <c r="C22" s="9">
        <v>102993252.40000001</v>
      </c>
      <c r="D22" s="9">
        <v>257092045.40000001</v>
      </c>
      <c r="E22" s="6">
        <f t="shared" si="3"/>
        <v>0.40060847561330265</v>
      </c>
      <c r="F22" s="1"/>
      <c r="G22" s="9">
        <v>87306135.700000003</v>
      </c>
      <c r="H22" s="9">
        <v>274633871.89999998</v>
      </c>
      <c r="I22" s="6">
        <f t="shared" si="4"/>
        <v>0.31790010130938989</v>
      </c>
      <c r="J22" s="1"/>
      <c r="K22" s="9">
        <v>93908289</v>
      </c>
      <c r="L22" s="9">
        <v>201350831.40000001</v>
      </c>
      <c r="M22" s="6">
        <f t="shared" si="5"/>
        <v>0.46639136450071789</v>
      </c>
      <c r="N22" s="1"/>
      <c r="O22" s="9">
        <v>91506410.200000003</v>
      </c>
      <c r="P22" s="9">
        <v>180295255.40000001</v>
      </c>
      <c r="Q22" s="6">
        <f t="shared" si="0"/>
        <v>0.50753642960257284</v>
      </c>
      <c r="R22" s="1"/>
      <c r="S22" s="9">
        <v>89735489</v>
      </c>
      <c r="T22" s="9">
        <v>182740394.19999999</v>
      </c>
      <c r="U22" s="6">
        <f t="shared" si="1"/>
        <v>0.49105447863808976</v>
      </c>
      <c r="V22" s="1"/>
      <c r="W22" s="9">
        <v>95195606.799999997</v>
      </c>
      <c r="X22" s="9">
        <v>193052148.80000001</v>
      </c>
      <c r="Y22" s="6">
        <f t="shared" si="2"/>
        <v>0.49310824765085437</v>
      </c>
    </row>
    <row r="23" spans="1:25" x14ac:dyDescent="0.25">
      <c r="A23">
        <v>21</v>
      </c>
      <c r="B23" s="4" t="s">
        <v>20</v>
      </c>
      <c r="C23" s="9">
        <v>16289725</v>
      </c>
      <c r="D23" s="9">
        <v>30831106.5</v>
      </c>
      <c r="E23" s="6">
        <f t="shared" si="3"/>
        <v>0.52835356395658395</v>
      </c>
      <c r="F23" s="1"/>
      <c r="G23" s="9">
        <v>19885334.600000001</v>
      </c>
      <c r="H23" s="9">
        <v>35080864.5</v>
      </c>
      <c r="I23" s="6">
        <f t="shared" si="4"/>
        <v>0.5668427754965959</v>
      </c>
      <c r="J23" s="1"/>
      <c r="K23" s="9">
        <v>18636069.800000001</v>
      </c>
      <c r="L23" s="9">
        <v>35326649.899999999</v>
      </c>
      <c r="M23" s="6">
        <f t="shared" si="5"/>
        <v>0.52753572310857588</v>
      </c>
      <c r="N23" s="1"/>
      <c r="O23" s="9">
        <v>22116648.100000001</v>
      </c>
      <c r="P23" s="9">
        <v>34846964.799999997</v>
      </c>
      <c r="Q23" s="6">
        <f t="shared" si="0"/>
        <v>0.63467932506994129</v>
      </c>
      <c r="R23" s="1"/>
      <c r="S23" s="9">
        <v>22524226.199999999</v>
      </c>
      <c r="T23" s="9">
        <v>34949876</v>
      </c>
      <c r="U23" s="6">
        <f t="shared" si="1"/>
        <v>0.64447227795600759</v>
      </c>
      <c r="V23" s="1"/>
      <c r="W23" s="11"/>
      <c r="X23" s="11"/>
      <c r="Y23" s="6">
        <f t="shared" si="2"/>
        <v>0</v>
      </c>
    </row>
    <row r="24" spans="1:25" x14ac:dyDescent="0.25">
      <c r="A24">
        <v>22</v>
      </c>
      <c r="B24" s="4" t="s">
        <v>21</v>
      </c>
      <c r="C24" s="9">
        <v>26655589.300000001</v>
      </c>
      <c r="D24" s="9">
        <v>55421426.399999999</v>
      </c>
      <c r="E24" s="6">
        <f t="shared" si="3"/>
        <v>0.48096180541466543</v>
      </c>
      <c r="F24" s="1"/>
      <c r="G24" s="9">
        <v>31763440.300000001</v>
      </c>
      <c r="H24" s="9">
        <v>61970924.399999999</v>
      </c>
      <c r="I24" s="6">
        <f t="shared" si="4"/>
        <v>0.51255392117404019</v>
      </c>
      <c r="J24" s="1"/>
      <c r="K24" s="9">
        <v>34332103.5</v>
      </c>
      <c r="L24" s="9">
        <v>61926394.700000003</v>
      </c>
      <c r="M24" s="6">
        <f t="shared" si="5"/>
        <v>0.55440178079671087</v>
      </c>
      <c r="N24" s="1"/>
      <c r="O24" s="9">
        <v>33749536.399999999</v>
      </c>
      <c r="P24" s="9">
        <v>62587370.600000001</v>
      </c>
      <c r="Q24" s="6">
        <f t="shared" si="0"/>
        <v>0.53923876456954078</v>
      </c>
      <c r="R24" s="1"/>
      <c r="S24" s="9">
        <v>33061710.199999999</v>
      </c>
      <c r="T24" s="9">
        <v>64019329.799999997</v>
      </c>
      <c r="U24" s="6">
        <f t="shared" si="1"/>
        <v>0.5164332445104729</v>
      </c>
      <c r="V24" s="1"/>
      <c r="W24" s="9">
        <v>31760044.600000001</v>
      </c>
      <c r="X24" s="9">
        <v>64561690.700000003</v>
      </c>
      <c r="Y24" s="6">
        <f t="shared" si="2"/>
        <v>0.49193328513622708</v>
      </c>
    </row>
    <row r="25" spans="1:25" x14ac:dyDescent="0.25">
      <c r="A25">
        <v>23</v>
      </c>
      <c r="B25" s="5" t="s">
        <v>22</v>
      </c>
      <c r="C25" s="9">
        <v>26343947.699999999</v>
      </c>
      <c r="D25" s="9">
        <v>50103155.799999997</v>
      </c>
      <c r="E25" s="6">
        <f t="shared" si="3"/>
        <v>0.52579417961532871</v>
      </c>
      <c r="F25" s="1"/>
      <c r="G25" s="9">
        <v>27278292.800000001</v>
      </c>
      <c r="H25" s="9">
        <v>55269054.799999997</v>
      </c>
      <c r="I25" s="6">
        <f t="shared" si="4"/>
        <v>0.49355453786410697</v>
      </c>
      <c r="J25" s="1"/>
      <c r="K25" s="9">
        <v>29185215.5</v>
      </c>
      <c r="L25" s="9">
        <v>53783270.200000003</v>
      </c>
      <c r="M25" s="6">
        <f t="shared" si="5"/>
        <v>0.54264486691625524</v>
      </c>
      <c r="N25" s="1"/>
      <c r="O25" s="9">
        <v>25024859.699999999</v>
      </c>
      <c r="P25" s="9">
        <v>58175879.700000003</v>
      </c>
      <c r="Q25" s="6">
        <f t="shared" si="0"/>
        <v>0.43015868138217422</v>
      </c>
      <c r="R25" s="1"/>
      <c r="S25" s="9">
        <v>24971621.399999999</v>
      </c>
      <c r="T25" s="9">
        <v>58015470.5</v>
      </c>
      <c r="U25" s="6">
        <f t="shared" si="1"/>
        <v>0.43043038666729416</v>
      </c>
      <c r="V25" s="1"/>
      <c r="W25" s="9">
        <v>26882922.100000001</v>
      </c>
      <c r="X25" s="9">
        <v>59308160.299999997</v>
      </c>
      <c r="Y25" s="6">
        <f t="shared" si="2"/>
        <v>0.45327526539379104</v>
      </c>
    </row>
    <row r="26" spans="1:25" x14ac:dyDescent="0.25">
      <c r="A26">
        <v>24</v>
      </c>
      <c r="B26" s="4" t="s">
        <v>23</v>
      </c>
      <c r="C26" s="9">
        <v>21888873.100000001</v>
      </c>
      <c r="D26" s="9">
        <v>38975511.899999999</v>
      </c>
      <c r="E26" s="6">
        <f t="shared" si="3"/>
        <v>0.5616057886849718</v>
      </c>
      <c r="F26" s="1"/>
      <c r="G26" s="9">
        <v>24226489.5</v>
      </c>
      <c r="H26" s="9">
        <v>42706352.600000001</v>
      </c>
      <c r="I26" s="6">
        <f t="shared" si="4"/>
        <v>0.56728069771989842</v>
      </c>
      <c r="J26" s="1"/>
      <c r="K26" s="9">
        <v>25033566.800000001</v>
      </c>
      <c r="L26" s="9">
        <v>43646541.799999997</v>
      </c>
      <c r="M26" s="6">
        <f t="shared" si="5"/>
        <v>0.5735521250391481</v>
      </c>
      <c r="N26" s="1"/>
      <c r="O26" s="9">
        <v>24619672.300000001</v>
      </c>
      <c r="P26" s="9">
        <v>44146861.600000001</v>
      </c>
      <c r="Q26" s="6">
        <f t="shared" si="0"/>
        <v>0.55767661409480573</v>
      </c>
      <c r="R26" s="1"/>
      <c r="S26" s="9">
        <v>23910718.800000001</v>
      </c>
      <c r="T26" s="9">
        <v>44795806.700000003</v>
      </c>
      <c r="U26" s="6">
        <f t="shared" si="1"/>
        <v>0.53377136302358408</v>
      </c>
      <c r="V26" s="1"/>
      <c r="W26" s="9">
        <v>23820159.699999999</v>
      </c>
      <c r="X26" s="9">
        <v>46142809.799999997</v>
      </c>
      <c r="Y26" s="6">
        <f t="shared" si="2"/>
        <v>0.51622690085942713</v>
      </c>
    </row>
    <row r="27" spans="1:25" x14ac:dyDescent="0.25">
      <c r="A27">
        <v>25</v>
      </c>
      <c r="B27" s="4" t="s">
        <v>24</v>
      </c>
      <c r="C27" s="9">
        <v>896388000</v>
      </c>
      <c r="D27" s="9">
        <v>1646920635.0999999</v>
      </c>
      <c r="E27" s="6">
        <f t="shared" si="3"/>
        <v>0.54428123668847705</v>
      </c>
      <c r="F27" s="1"/>
      <c r="G27" s="9">
        <v>993066573.60000002</v>
      </c>
      <c r="H27" s="9">
        <v>1767796529</v>
      </c>
      <c r="I27" s="6">
        <f t="shared" si="4"/>
        <v>0.56175388813652327</v>
      </c>
      <c r="J27" s="1"/>
      <c r="K27" s="9">
        <v>999848207.89999998</v>
      </c>
      <c r="L27" s="9">
        <v>1865222573.4000001</v>
      </c>
      <c r="M27" s="6">
        <f t="shared" si="5"/>
        <v>0.53604766646022184</v>
      </c>
      <c r="N27" s="1"/>
      <c r="O27" s="9">
        <v>1088560719.5</v>
      </c>
      <c r="P27" s="9">
        <v>1860132325.0999999</v>
      </c>
      <c r="Q27" s="6">
        <f t="shared" si="0"/>
        <v>0.58520606561765942</v>
      </c>
      <c r="R27" s="1"/>
      <c r="S27" s="9">
        <v>1127506221.7</v>
      </c>
      <c r="T27" s="9">
        <v>1836399496.2</v>
      </c>
      <c r="U27" s="6">
        <f t="shared" si="1"/>
        <v>0.61397654706021809</v>
      </c>
      <c r="V27" s="1"/>
      <c r="W27" s="9">
        <v>1020652585.2</v>
      </c>
      <c r="X27" s="9">
        <v>1814110310</v>
      </c>
      <c r="Y27" s="6">
        <f t="shared" si="2"/>
        <v>0.56261881076019027</v>
      </c>
    </row>
    <row r="28" spans="1:25" x14ac:dyDescent="0.25">
      <c r="A28">
        <v>26</v>
      </c>
      <c r="B28" s="4" t="s">
        <v>25</v>
      </c>
      <c r="C28" s="9">
        <v>21828093.300000001</v>
      </c>
      <c r="D28" s="9">
        <v>41455589.5</v>
      </c>
      <c r="E28" s="6">
        <f t="shared" si="3"/>
        <v>0.52654162112445657</v>
      </c>
      <c r="F28" s="1"/>
      <c r="G28" s="9">
        <v>25871050.399999999</v>
      </c>
      <c r="H28" s="9">
        <v>45211752.899999999</v>
      </c>
      <c r="I28" s="6">
        <f t="shared" si="4"/>
        <v>0.57221958319603217</v>
      </c>
      <c r="J28" s="1"/>
      <c r="K28" s="9">
        <v>31806674.600000001</v>
      </c>
      <c r="L28" s="9">
        <v>43300577.5</v>
      </c>
      <c r="M28" s="6">
        <f t="shared" si="5"/>
        <v>0.73455543635647824</v>
      </c>
      <c r="N28" s="1"/>
      <c r="O28" s="9">
        <v>31097196.699999999</v>
      </c>
      <c r="P28" s="9">
        <v>44207993.399999999</v>
      </c>
      <c r="Q28" s="6">
        <f t="shared" si="0"/>
        <v>0.70342927394664334</v>
      </c>
      <c r="R28" s="1"/>
      <c r="S28" s="9">
        <v>29789919.800000001</v>
      </c>
      <c r="T28" s="9">
        <v>48205376.100000001</v>
      </c>
      <c r="U28" s="6">
        <f t="shared" si="1"/>
        <v>0.61797920087174674</v>
      </c>
      <c r="V28" s="1"/>
      <c r="W28" s="9">
        <v>30202402.5</v>
      </c>
      <c r="X28" s="9">
        <v>49160719.399999999</v>
      </c>
      <c r="Y28" s="6">
        <f t="shared" si="2"/>
        <v>0.61436046641742192</v>
      </c>
    </row>
    <row r="29" spans="1:25" x14ac:dyDescent="0.25">
      <c r="A29">
        <v>27</v>
      </c>
      <c r="B29" s="4" t="s">
        <v>26</v>
      </c>
      <c r="C29" s="9">
        <v>60322000</v>
      </c>
      <c r="D29" s="9">
        <v>140156600</v>
      </c>
      <c r="E29" s="6">
        <f t="shared" si="3"/>
        <v>0.43039000660689541</v>
      </c>
      <c r="F29" s="1"/>
      <c r="G29" s="9">
        <v>59748300</v>
      </c>
      <c r="H29" s="9">
        <v>153826100</v>
      </c>
      <c r="I29" s="6">
        <f t="shared" si="4"/>
        <v>0.38841457984048222</v>
      </c>
      <c r="J29" s="1"/>
      <c r="K29" s="9">
        <v>77731500</v>
      </c>
      <c r="L29" s="9">
        <v>145414400</v>
      </c>
      <c r="M29" s="6">
        <f t="shared" si="5"/>
        <v>0.53455159874125258</v>
      </c>
      <c r="N29" s="1"/>
      <c r="O29" s="9">
        <v>82035355.299999997</v>
      </c>
      <c r="P29" s="9">
        <v>145055435.5</v>
      </c>
      <c r="Q29" s="6">
        <f t="shared" si="0"/>
        <v>0.56554485543563104</v>
      </c>
      <c r="R29" s="1"/>
      <c r="S29" s="9">
        <v>80906641.700000003</v>
      </c>
      <c r="T29" s="9">
        <v>138069565.69999999</v>
      </c>
      <c r="U29" s="6">
        <f t="shared" si="1"/>
        <v>0.58598461789758505</v>
      </c>
      <c r="V29" s="1"/>
      <c r="W29" s="11"/>
      <c r="X29" s="11"/>
      <c r="Y29" s="6">
        <f t="shared" si="2"/>
        <v>0</v>
      </c>
    </row>
    <row r="30" spans="1:25" x14ac:dyDescent="0.25">
      <c r="A30">
        <v>28</v>
      </c>
      <c r="B30" s="4" t="s">
        <v>27</v>
      </c>
      <c r="C30" s="9">
        <v>34775720.100000001</v>
      </c>
      <c r="D30" s="9">
        <v>70606290.5</v>
      </c>
      <c r="E30" s="6">
        <f t="shared" si="3"/>
        <v>0.49253005438658476</v>
      </c>
      <c r="F30" s="1"/>
      <c r="G30" s="9">
        <v>40303233.799999997</v>
      </c>
      <c r="H30" s="9">
        <v>76021947</v>
      </c>
      <c r="I30" s="6">
        <f t="shared" si="4"/>
        <v>0.53015261237652855</v>
      </c>
      <c r="J30" s="1"/>
      <c r="K30" s="9">
        <v>47636093.799999997</v>
      </c>
      <c r="L30" s="9">
        <v>82275946.599999994</v>
      </c>
      <c r="M30" s="6">
        <f t="shared" si="5"/>
        <v>0.57897958964351803</v>
      </c>
      <c r="N30" s="1"/>
      <c r="O30" s="9">
        <v>42707812.299999997</v>
      </c>
      <c r="P30" s="9">
        <v>85972319.5</v>
      </c>
      <c r="Q30" s="6">
        <f t="shared" si="0"/>
        <v>0.49676235965693583</v>
      </c>
      <c r="R30" s="1"/>
      <c r="S30" s="9">
        <v>46899518.399999999</v>
      </c>
      <c r="T30" s="9">
        <v>84343222.900000006</v>
      </c>
      <c r="U30" s="6">
        <f t="shared" si="1"/>
        <v>0.55605556424617009</v>
      </c>
      <c r="V30" s="1"/>
      <c r="W30" s="11"/>
      <c r="X30" s="11"/>
      <c r="Y30" s="6">
        <f t="shared" si="2"/>
        <v>0</v>
      </c>
    </row>
    <row r="31" spans="1:25" x14ac:dyDescent="0.25">
      <c r="A31">
        <v>29</v>
      </c>
      <c r="B31" s="4" t="s">
        <v>28</v>
      </c>
      <c r="C31" s="9">
        <v>232112010.69999999</v>
      </c>
      <c r="D31" s="9">
        <v>610749763.89999998</v>
      </c>
      <c r="E31" s="6">
        <f t="shared" si="3"/>
        <v>0.38004437237572875</v>
      </c>
      <c r="F31" s="1"/>
      <c r="G31" s="9">
        <v>250287862</v>
      </c>
      <c r="H31" s="9">
        <v>630386529.89999998</v>
      </c>
      <c r="I31" s="6">
        <f t="shared" si="4"/>
        <v>0.39703872168668308</v>
      </c>
      <c r="J31" s="1"/>
      <c r="K31" s="9">
        <v>280872843.19999999</v>
      </c>
      <c r="L31" s="9">
        <v>570313670.70000005</v>
      </c>
      <c r="M31" s="6">
        <f t="shared" si="5"/>
        <v>0.49248835795091167</v>
      </c>
      <c r="N31" s="1"/>
      <c r="O31" s="9">
        <v>247734225</v>
      </c>
      <c r="P31" s="9">
        <v>458152724.30000001</v>
      </c>
      <c r="Q31" s="6">
        <f t="shared" si="0"/>
        <v>0.54072411198363357</v>
      </c>
      <c r="R31" s="1"/>
      <c r="S31" s="9">
        <v>294835061.10000002</v>
      </c>
      <c r="T31" s="9">
        <v>450557492.19999999</v>
      </c>
      <c r="U31" s="6">
        <f t="shared" si="1"/>
        <v>0.65437833396214917</v>
      </c>
      <c r="V31" s="1"/>
      <c r="W31" s="9">
        <v>259544583.30000001</v>
      </c>
      <c r="X31" s="9">
        <v>435655764.80000001</v>
      </c>
      <c r="Y31" s="6">
        <f t="shared" si="2"/>
        <v>0.59575610899846865</v>
      </c>
    </row>
    <row r="32" spans="1:25" x14ac:dyDescent="0.25">
      <c r="A32">
        <v>30</v>
      </c>
      <c r="B32" s="4" t="s">
        <v>29</v>
      </c>
      <c r="C32" s="9">
        <v>235774138.30000001</v>
      </c>
      <c r="D32" s="9">
        <v>481924437.39999998</v>
      </c>
      <c r="E32" s="6">
        <f t="shared" si="3"/>
        <v>0.48923466004755878</v>
      </c>
      <c r="F32" s="1"/>
      <c r="G32" s="9">
        <v>336856110.60000002</v>
      </c>
      <c r="H32" s="9">
        <v>551177243.79999995</v>
      </c>
      <c r="I32" s="6">
        <f t="shared" si="4"/>
        <v>0.61115750766051502</v>
      </c>
      <c r="J32" s="1"/>
      <c r="K32" s="9">
        <v>342552232.5</v>
      </c>
      <c r="L32" s="9">
        <v>497158418.89999998</v>
      </c>
      <c r="M32" s="6">
        <f t="shared" si="5"/>
        <v>0.68902027900467289</v>
      </c>
      <c r="N32" s="1"/>
      <c r="O32" s="9">
        <v>362849117.80000001</v>
      </c>
      <c r="P32" s="9">
        <v>446205572.39999998</v>
      </c>
      <c r="Q32" s="6">
        <f t="shared" si="0"/>
        <v>0.81318822588509665</v>
      </c>
      <c r="R32" s="1"/>
      <c r="S32" s="11"/>
      <c r="T32" s="11"/>
      <c r="U32" s="6">
        <f t="shared" si="1"/>
        <v>0</v>
      </c>
      <c r="V32" s="1"/>
      <c r="W32" s="9">
        <v>362797942.19999999</v>
      </c>
      <c r="X32" s="9">
        <v>417534326.10000002</v>
      </c>
      <c r="Y32" s="6">
        <f t="shared" si="2"/>
        <v>0.86890566720281914</v>
      </c>
    </row>
    <row r="33" spans="1:26" x14ac:dyDescent="0.25">
      <c r="A33">
        <v>31</v>
      </c>
      <c r="B33" s="4" t="s">
        <v>30</v>
      </c>
      <c r="C33" s="9">
        <v>22112834.399999999</v>
      </c>
      <c r="D33" s="9">
        <v>40160741.200000003</v>
      </c>
      <c r="E33" s="6">
        <f t="shared" si="3"/>
        <v>0.55060822433227397</v>
      </c>
      <c r="F33" s="1"/>
      <c r="G33" s="9">
        <v>26551897</v>
      </c>
      <c r="H33" s="9">
        <v>47926340.5</v>
      </c>
      <c r="I33" s="6">
        <f t="shared" si="4"/>
        <v>0.55401469678245097</v>
      </c>
      <c r="J33" s="1"/>
      <c r="K33" s="9">
        <v>25770098.199999999</v>
      </c>
      <c r="L33" s="9">
        <v>44161926.799999997</v>
      </c>
      <c r="M33" s="6">
        <f t="shared" si="5"/>
        <v>0.583536545330264</v>
      </c>
      <c r="N33" s="1"/>
      <c r="O33" s="9">
        <v>25543427.600000001</v>
      </c>
      <c r="P33" s="9">
        <v>47121912.700000003</v>
      </c>
      <c r="Q33" s="6">
        <f t="shared" si="0"/>
        <v>0.54207111164229116</v>
      </c>
      <c r="R33" s="1"/>
      <c r="S33" s="9">
        <v>25099998</v>
      </c>
      <c r="T33" s="9">
        <v>47919550.100000001</v>
      </c>
      <c r="U33" s="6">
        <f t="shared" si="1"/>
        <v>0.52379452535803339</v>
      </c>
      <c r="V33" s="1"/>
      <c r="W33" s="9">
        <v>25001229.699999999</v>
      </c>
      <c r="X33" s="9">
        <v>49040699.799999997</v>
      </c>
      <c r="Y33" s="6">
        <f t="shared" si="2"/>
        <v>0.50980572875104035</v>
      </c>
    </row>
    <row r="34" spans="1:26" x14ac:dyDescent="0.25">
      <c r="A34">
        <v>32</v>
      </c>
      <c r="B34" s="4" t="s">
        <v>31</v>
      </c>
      <c r="C34" s="9">
        <v>28040934.399999999</v>
      </c>
      <c r="D34" s="9">
        <v>51564979.299999997</v>
      </c>
      <c r="E34" s="6">
        <f t="shared" si="3"/>
        <v>0.54379803464790688</v>
      </c>
      <c r="F34" s="1"/>
      <c r="G34" s="9">
        <v>30264584.899999999</v>
      </c>
      <c r="H34" s="9">
        <v>58754361</v>
      </c>
      <c r="I34" s="6">
        <f t="shared" si="4"/>
        <v>0.51510363460509767</v>
      </c>
      <c r="J34" s="1"/>
      <c r="K34" s="9">
        <v>34583108.100000001</v>
      </c>
      <c r="L34" s="9">
        <v>56359840.700000003</v>
      </c>
      <c r="M34" s="6">
        <f t="shared" si="5"/>
        <v>0.61361259489862252</v>
      </c>
      <c r="N34" s="1"/>
      <c r="O34" s="9">
        <v>31476853.199999999</v>
      </c>
      <c r="P34" s="9">
        <v>57461900.299999997</v>
      </c>
      <c r="Q34" s="6">
        <f t="shared" si="0"/>
        <v>0.54778649915272648</v>
      </c>
      <c r="R34" s="1"/>
      <c r="S34" s="9">
        <v>33053618.600000001</v>
      </c>
      <c r="T34" s="9">
        <v>58042523.100000001</v>
      </c>
      <c r="U34" s="6">
        <f t="shared" si="1"/>
        <v>0.56947246319827882</v>
      </c>
      <c r="V34" s="1"/>
      <c r="W34" s="9">
        <v>33738423.299999997</v>
      </c>
      <c r="X34" s="9">
        <v>59752000.700000003</v>
      </c>
      <c r="Y34" s="6">
        <f t="shared" si="2"/>
        <v>0.56464089745533819</v>
      </c>
    </row>
    <row r="35" spans="1:26" x14ac:dyDescent="0.25">
      <c r="A35">
        <v>33</v>
      </c>
      <c r="B35" s="4" t="s">
        <v>32</v>
      </c>
      <c r="C35" s="9">
        <v>87277900</v>
      </c>
      <c r="D35" s="9">
        <v>188858500</v>
      </c>
      <c r="E35" s="6">
        <f t="shared" si="3"/>
        <v>0.46213381976453272</v>
      </c>
      <c r="F35" s="1"/>
      <c r="G35" s="9">
        <v>106819265.40000001</v>
      </c>
      <c r="H35" s="9">
        <v>245038616.5</v>
      </c>
      <c r="I35" s="6">
        <f t="shared" si="4"/>
        <v>0.43592829132709376</v>
      </c>
      <c r="J35" s="1"/>
      <c r="K35" s="9">
        <v>105770476.2</v>
      </c>
      <c r="L35" s="9">
        <v>258322082.19999999</v>
      </c>
      <c r="M35" s="6">
        <f t="shared" si="5"/>
        <v>0.40945193418698761</v>
      </c>
      <c r="N35" s="1"/>
      <c r="O35" s="9">
        <v>100494026.2</v>
      </c>
      <c r="P35" s="9">
        <v>266750742.40000001</v>
      </c>
      <c r="Q35" s="6">
        <f t="shared" ref="Q35:Q66" si="6">IF(O35&gt;0,O35/P35,0)</f>
        <v>0.37673382010426226</v>
      </c>
      <c r="R35" s="1"/>
      <c r="S35" s="9">
        <v>105367093.5</v>
      </c>
      <c r="T35" s="9">
        <v>267494281.19999999</v>
      </c>
      <c r="U35" s="6">
        <f t="shared" ref="U35:U66" si="7">IF(S35&gt;0,S35/T35,0)</f>
        <v>0.39390409778973623</v>
      </c>
      <c r="V35" s="1"/>
      <c r="W35" s="9">
        <v>109773918.59999999</v>
      </c>
      <c r="X35" s="9">
        <v>271975931.5</v>
      </c>
      <c r="Y35" s="6">
        <f t="shared" ref="Y35:Y66" si="8">IF(W35&gt;0,W35/X35,0)</f>
        <v>0.40361629793701065</v>
      </c>
    </row>
    <row r="36" spans="1:26" x14ac:dyDescent="0.25">
      <c r="A36">
        <v>34</v>
      </c>
      <c r="B36" s="4" t="s">
        <v>33</v>
      </c>
      <c r="C36" s="9">
        <v>57912812.799999997</v>
      </c>
      <c r="D36" s="9">
        <v>119008018.90000001</v>
      </c>
      <c r="E36" s="6">
        <f t="shared" si="3"/>
        <v>0.48662950056048698</v>
      </c>
      <c r="F36" s="1"/>
      <c r="G36" s="9">
        <v>70027737.400000006</v>
      </c>
      <c r="H36" s="9">
        <v>132875510.59999999</v>
      </c>
      <c r="I36" s="6">
        <f t="shared" si="4"/>
        <v>0.52701763540767921</v>
      </c>
      <c r="J36" s="1"/>
      <c r="K36" s="9">
        <v>69665042.200000003</v>
      </c>
      <c r="L36" s="9">
        <v>141676773.40000001</v>
      </c>
      <c r="M36" s="6">
        <f t="shared" si="5"/>
        <v>0.49171815907546634</v>
      </c>
      <c r="N36" s="1"/>
      <c r="O36" s="9">
        <v>71764913.799999997</v>
      </c>
      <c r="P36" s="9">
        <v>149018935.40000001</v>
      </c>
      <c r="Q36" s="6">
        <f t="shared" si="6"/>
        <v>0.48158251572101884</v>
      </c>
      <c r="R36" s="1"/>
      <c r="S36" s="2">
        <v>78045791</v>
      </c>
      <c r="T36" s="2">
        <v>157178060.59999999</v>
      </c>
      <c r="U36" s="6">
        <f t="shared" si="7"/>
        <v>0.4965437969018941</v>
      </c>
      <c r="V36" s="1"/>
      <c r="W36" s="2">
        <v>78045791</v>
      </c>
      <c r="X36" s="2">
        <v>157178060.59999999</v>
      </c>
      <c r="Y36" s="6">
        <f t="shared" si="8"/>
        <v>0.4965437969018941</v>
      </c>
      <c r="Z36" t="s">
        <v>99</v>
      </c>
    </row>
    <row r="37" spans="1:26" x14ac:dyDescent="0.25">
      <c r="A37">
        <v>35</v>
      </c>
      <c r="B37" s="4" t="s">
        <v>34</v>
      </c>
      <c r="C37" s="10">
        <v>72425500</v>
      </c>
      <c r="D37" s="10">
        <v>151343500</v>
      </c>
      <c r="E37" s="6">
        <f t="shared" si="3"/>
        <v>0.47855044980458361</v>
      </c>
      <c r="F37" s="1"/>
      <c r="G37" s="10">
        <v>88519100</v>
      </c>
      <c r="H37" s="10">
        <v>175205800</v>
      </c>
      <c r="I37" s="6">
        <f t="shared" si="4"/>
        <v>0.50522927893939584</v>
      </c>
      <c r="J37" s="1"/>
      <c r="K37" s="10">
        <v>92618600</v>
      </c>
      <c r="L37" s="10">
        <v>179082000</v>
      </c>
      <c r="M37" s="6">
        <f t="shared" si="5"/>
        <v>0.517185423437308</v>
      </c>
      <c r="N37" s="1"/>
      <c r="O37" s="10">
        <v>84720300</v>
      </c>
      <c r="P37" s="10">
        <v>179100300</v>
      </c>
      <c r="Q37" s="6">
        <f t="shared" si="6"/>
        <v>0.4730327084879255</v>
      </c>
      <c r="R37" s="1"/>
      <c r="S37" s="10">
        <v>77531200</v>
      </c>
      <c r="T37" s="10">
        <v>174937400</v>
      </c>
      <c r="U37" s="6">
        <f t="shared" si="7"/>
        <v>0.44319396538418887</v>
      </c>
      <c r="V37" s="1"/>
      <c r="W37" s="9">
        <v>87520900</v>
      </c>
      <c r="X37" s="9">
        <v>174965700</v>
      </c>
      <c r="Y37" s="6">
        <f t="shared" si="8"/>
        <v>0.50021747119578297</v>
      </c>
    </row>
    <row r="38" spans="1:26" x14ac:dyDescent="0.25">
      <c r="A38">
        <v>36</v>
      </c>
      <c r="B38" s="4" t="s">
        <v>35</v>
      </c>
      <c r="C38" s="9">
        <v>16191577.800000001</v>
      </c>
      <c r="D38" s="9">
        <v>32863984.199999999</v>
      </c>
      <c r="E38" s="6">
        <f t="shared" si="3"/>
        <v>0.49268456622493145</v>
      </c>
      <c r="F38" s="1"/>
      <c r="G38" s="9">
        <v>19256851.199999999</v>
      </c>
      <c r="H38" s="9">
        <v>35894485.299999997</v>
      </c>
      <c r="I38" s="6">
        <f t="shared" si="4"/>
        <v>0.53648495135268037</v>
      </c>
      <c r="J38" s="1"/>
      <c r="K38" s="9">
        <v>18265691.600000001</v>
      </c>
      <c r="L38" s="9">
        <v>34079903.899999999</v>
      </c>
      <c r="M38" s="6">
        <f t="shared" si="5"/>
        <v>0.53596664044583775</v>
      </c>
      <c r="N38" s="1"/>
      <c r="O38" s="9">
        <v>17972246</v>
      </c>
      <c r="P38" s="9">
        <v>35848020.100000001</v>
      </c>
      <c r="Q38" s="6">
        <f t="shared" si="6"/>
        <v>0.50134556803598751</v>
      </c>
      <c r="R38" s="1"/>
      <c r="S38" s="9">
        <v>18091453.699999999</v>
      </c>
      <c r="T38" s="9">
        <v>35991377.399999999</v>
      </c>
      <c r="U38" s="6">
        <f t="shared" si="7"/>
        <v>0.50266077618913241</v>
      </c>
      <c r="V38" s="1"/>
      <c r="W38" s="9">
        <v>19506100</v>
      </c>
      <c r="X38" s="9">
        <v>37109204.100000001</v>
      </c>
      <c r="Y38" s="6">
        <f t="shared" si="8"/>
        <v>0.52564048389278173</v>
      </c>
    </row>
    <row r="39" spans="1:26" x14ac:dyDescent="0.25">
      <c r="A39">
        <v>37</v>
      </c>
      <c r="B39" s="4" t="s">
        <v>36</v>
      </c>
      <c r="C39" s="10">
        <v>1008924700</v>
      </c>
      <c r="D39" s="10">
        <v>1878135900</v>
      </c>
      <c r="E39" s="6">
        <f t="shared" si="3"/>
        <v>0.53719472589816319</v>
      </c>
      <c r="F39" s="1"/>
      <c r="G39" s="10">
        <v>1130251500</v>
      </c>
      <c r="H39" s="10">
        <v>2129828700</v>
      </c>
      <c r="I39" s="6">
        <f t="shared" si="4"/>
        <v>0.53067718544688591</v>
      </c>
      <c r="J39" s="1"/>
      <c r="K39" s="10">
        <v>1171816000</v>
      </c>
      <c r="L39" s="10">
        <v>2039385400</v>
      </c>
      <c r="M39" s="6">
        <f t="shared" si="5"/>
        <v>0.57459271798258438</v>
      </c>
      <c r="N39" s="1"/>
      <c r="O39" s="10">
        <v>1089606300</v>
      </c>
      <c r="P39" s="10">
        <v>1893804800</v>
      </c>
      <c r="Q39" s="6">
        <f t="shared" si="6"/>
        <v>0.57535301420716645</v>
      </c>
      <c r="R39" s="1"/>
      <c r="S39" s="10">
        <v>1050493399.9999999</v>
      </c>
      <c r="T39" s="10">
        <v>1888808800</v>
      </c>
      <c r="U39" s="6">
        <f t="shared" si="7"/>
        <v>0.55616714619288088</v>
      </c>
      <c r="V39" s="1"/>
      <c r="W39" s="9">
        <v>1042435300</v>
      </c>
      <c r="X39" s="9">
        <v>1806213000</v>
      </c>
      <c r="Y39" s="6">
        <f t="shared" si="8"/>
        <v>0.57713863204395055</v>
      </c>
    </row>
    <row r="40" spans="1:26" x14ac:dyDescent="0.25">
      <c r="A40">
        <v>38</v>
      </c>
      <c r="B40" s="4" t="s">
        <v>37</v>
      </c>
      <c r="C40" s="9">
        <v>16517726</v>
      </c>
      <c r="D40" s="9">
        <v>31028054.800000001</v>
      </c>
      <c r="E40" s="6">
        <f t="shared" si="3"/>
        <v>0.53234809937231387</v>
      </c>
      <c r="F40" s="1"/>
      <c r="G40" s="9">
        <v>17451470.600000001</v>
      </c>
      <c r="H40" s="9">
        <v>31534783.600000001</v>
      </c>
      <c r="I40" s="6">
        <f t="shared" si="4"/>
        <v>0.55340384831434208</v>
      </c>
      <c r="J40" s="1"/>
      <c r="K40" s="9">
        <v>16538302.4</v>
      </c>
      <c r="L40" s="9">
        <v>31218329.100000001</v>
      </c>
      <c r="M40" s="6">
        <f t="shared" si="5"/>
        <v>0.52976257464080612</v>
      </c>
      <c r="N40" s="1"/>
      <c r="O40" s="9">
        <v>18005489.800000001</v>
      </c>
      <c r="P40" s="9">
        <v>32352818</v>
      </c>
      <c r="Q40" s="6">
        <f t="shared" si="6"/>
        <v>0.5565354399731115</v>
      </c>
      <c r="R40" s="1"/>
      <c r="S40" s="9">
        <v>18016639.199999999</v>
      </c>
      <c r="T40" s="9">
        <v>33513827.399999999</v>
      </c>
      <c r="U40" s="6">
        <f t="shared" si="7"/>
        <v>0.53758823141757905</v>
      </c>
      <c r="V40" s="1"/>
      <c r="W40" s="9">
        <v>17820677.800000001</v>
      </c>
      <c r="X40" s="9">
        <v>34579745.600000001</v>
      </c>
      <c r="Y40" s="6">
        <f t="shared" si="8"/>
        <v>0.51535017076586009</v>
      </c>
    </row>
    <row r="41" spans="1:26" x14ac:dyDescent="0.25">
      <c r="A41">
        <v>39</v>
      </c>
      <c r="B41" s="4" t="s">
        <v>38</v>
      </c>
      <c r="C41" s="9">
        <v>187085157.69999999</v>
      </c>
      <c r="D41" s="9">
        <v>360823247</v>
      </c>
      <c r="E41" s="6">
        <f t="shared" si="3"/>
        <v>0.5184952999993373</v>
      </c>
      <c r="F41" s="1"/>
      <c r="G41" s="9">
        <v>195556422.19999999</v>
      </c>
      <c r="H41" s="9">
        <v>391594363.39999998</v>
      </c>
      <c r="I41" s="6">
        <f t="shared" si="4"/>
        <v>0.49938518139559107</v>
      </c>
      <c r="J41" s="1"/>
      <c r="K41" s="9">
        <v>217377006.5</v>
      </c>
      <c r="L41" s="9">
        <v>393615390.89999998</v>
      </c>
      <c r="M41" s="6">
        <f t="shared" si="5"/>
        <v>0.55225738506557975</v>
      </c>
      <c r="N41" s="1"/>
      <c r="O41" s="9">
        <v>214656869.30000001</v>
      </c>
      <c r="P41" s="9">
        <v>408696538.5</v>
      </c>
      <c r="Q41" s="6">
        <f t="shared" si="6"/>
        <v>0.52522311563448687</v>
      </c>
      <c r="R41" s="1"/>
      <c r="S41" s="9">
        <v>196653209.80000001</v>
      </c>
      <c r="T41" s="9">
        <v>405260558.69999999</v>
      </c>
      <c r="U41" s="6">
        <f t="shared" si="7"/>
        <v>0.48525129223240154</v>
      </c>
      <c r="V41" s="1"/>
      <c r="W41" s="9">
        <v>211057984</v>
      </c>
      <c r="X41" s="9">
        <v>416103796</v>
      </c>
      <c r="Y41" s="6">
        <f t="shared" si="8"/>
        <v>0.50722436572051843</v>
      </c>
    </row>
    <row r="42" spans="1:26" x14ac:dyDescent="0.25">
      <c r="A42">
        <v>40</v>
      </c>
      <c r="B42" s="4" t="s">
        <v>39</v>
      </c>
      <c r="C42" s="9">
        <v>119452369.09999999</v>
      </c>
      <c r="D42" s="9">
        <v>260642475.69999999</v>
      </c>
      <c r="E42" s="6">
        <f t="shared" si="3"/>
        <v>0.45829970260676128</v>
      </c>
      <c r="F42" s="1"/>
      <c r="G42" s="9">
        <v>128683334.2</v>
      </c>
      <c r="H42" s="9">
        <v>267244632.40000001</v>
      </c>
      <c r="I42" s="6">
        <f t="shared" si="4"/>
        <v>0.48151887296801699</v>
      </c>
      <c r="J42" s="1"/>
      <c r="K42" s="9">
        <v>117829214.8</v>
      </c>
      <c r="L42" s="9">
        <v>230770860</v>
      </c>
      <c r="M42" s="6">
        <f t="shared" si="5"/>
        <v>0.51058965937033818</v>
      </c>
      <c r="N42" s="1"/>
      <c r="O42" s="9">
        <v>141560453</v>
      </c>
      <c r="P42" s="9">
        <v>265589195.19999999</v>
      </c>
      <c r="Q42" s="6">
        <f t="shared" si="6"/>
        <v>0.53300531632470571</v>
      </c>
      <c r="R42" s="1"/>
      <c r="S42" s="9">
        <v>150071156.19999999</v>
      </c>
      <c r="T42" s="9">
        <v>254439650</v>
      </c>
      <c r="U42" s="6">
        <f t="shared" si="7"/>
        <v>0.58981041751943919</v>
      </c>
      <c r="V42" s="1"/>
      <c r="W42" s="9">
        <v>140288454.69999999</v>
      </c>
      <c r="X42" s="9">
        <v>243225656.90000001</v>
      </c>
      <c r="Y42" s="6">
        <f t="shared" si="8"/>
        <v>0.57678312595812331</v>
      </c>
    </row>
    <row r="43" spans="1:26" x14ac:dyDescent="0.25">
      <c r="A43">
        <v>41</v>
      </c>
      <c r="B43" s="4" t="s">
        <v>40</v>
      </c>
      <c r="C43" s="9">
        <v>152505486.09999999</v>
      </c>
      <c r="D43" s="9">
        <v>370109447</v>
      </c>
      <c r="E43" s="6">
        <f t="shared" si="3"/>
        <v>0.41205510244649335</v>
      </c>
      <c r="F43" s="1"/>
      <c r="G43" s="9">
        <v>174110169.40000001</v>
      </c>
      <c r="H43" s="9">
        <v>498073269.69999999</v>
      </c>
      <c r="I43" s="6">
        <f t="shared" si="4"/>
        <v>0.34956738293719358</v>
      </c>
      <c r="J43" s="1"/>
      <c r="K43" s="9">
        <v>205418098.40000001</v>
      </c>
      <c r="L43" s="9">
        <v>567606393.10000002</v>
      </c>
      <c r="M43" s="6">
        <f t="shared" si="5"/>
        <v>0.36190236913665236</v>
      </c>
      <c r="N43" s="1"/>
      <c r="O43" s="9">
        <v>244025087.5</v>
      </c>
      <c r="P43" s="9">
        <v>632478134.60000002</v>
      </c>
      <c r="Q43" s="6">
        <f t="shared" si="6"/>
        <v>0.38582375287064979</v>
      </c>
      <c r="R43" s="1"/>
      <c r="S43" s="9">
        <v>263501765.40000001</v>
      </c>
      <c r="T43" s="9">
        <v>765233381.20000005</v>
      </c>
      <c r="U43" s="6">
        <f t="shared" si="7"/>
        <v>0.34434170264082042</v>
      </c>
      <c r="V43" s="1"/>
      <c r="W43" s="11"/>
      <c r="X43" s="11"/>
      <c r="Y43" s="6">
        <f t="shared" si="8"/>
        <v>0</v>
      </c>
    </row>
    <row r="44" spans="1:26" x14ac:dyDescent="0.25">
      <c r="A44">
        <v>42</v>
      </c>
      <c r="B44" s="4" t="s">
        <v>41</v>
      </c>
      <c r="C44" s="9">
        <v>23400800</v>
      </c>
      <c r="D44" s="9">
        <v>46627400</v>
      </c>
      <c r="E44" s="6">
        <f t="shared" si="3"/>
        <v>0.50186800036030321</v>
      </c>
      <c r="F44" s="1"/>
      <c r="G44" s="9">
        <v>25193488.100000001</v>
      </c>
      <c r="H44" s="9">
        <v>53363372</v>
      </c>
      <c r="I44" s="6">
        <f t="shared" si="4"/>
        <v>0.4721119965957174</v>
      </c>
      <c r="J44" s="1"/>
      <c r="K44" s="9">
        <v>25941518.399999999</v>
      </c>
      <c r="L44" s="9">
        <v>50117092.899999999</v>
      </c>
      <c r="M44" s="6">
        <f t="shared" si="5"/>
        <v>0.5176181797248659</v>
      </c>
      <c r="N44" s="1"/>
      <c r="O44" s="9">
        <v>26561280.899999999</v>
      </c>
      <c r="P44" s="9">
        <v>56241231.799999997</v>
      </c>
      <c r="Q44" s="6">
        <f t="shared" si="6"/>
        <v>0.4722741670106877</v>
      </c>
      <c r="R44" s="1"/>
      <c r="S44" s="9">
        <v>28915606.800000001</v>
      </c>
      <c r="T44" s="9">
        <v>55613553.799999997</v>
      </c>
      <c r="U44" s="6">
        <f t="shared" si="7"/>
        <v>0.51993812342918466</v>
      </c>
      <c r="V44" s="1"/>
      <c r="W44" s="9">
        <v>30205478.100000001</v>
      </c>
      <c r="X44" s="9">
        <v>59217427.200000003</v>
      </c>
      <c r="Y44" s="6">
        <f t="shared" si="8"/>
        <v>0.51007751481644914</v>
      </c>
    </row>
    <row r="45" spans="1:26" x14ac:dyDescent="0.25">
      <c r="A45">
        <v>43</v>
      </c>
      <c r="B45" s="4" t="s">
        <v>42</v>
      </c>
      <c r="C45" s="9">
        <v>78010750.200000003</v>
      </c>
      <c r="D45" s="9">
        <v>205451874.40000001</v>
      </c>
      <c r="E45" s="6">
        <f t="shared" si="3"/>
        <v>0.3797032780928476</v>
      </c>
      <c r="F45" s="1"/>
      <c r="G45" s="9">
        <v>89481601.400000006</v>
      </c>
      <c r="H45" s="9">
        <v>228677944.69999999</v>
      </c>
      <c r="I45" s="6">
        <f t="shared" si="4"/>
        <v>0.39129965732983085</v>
      </c>
      <c r="J45" s="1"/>
      <c r="K45" s="9">
        <v>90480409.900000006</v>
      </c>
      <c r="L45" s="9">
        <v>219068347.5</v>
      </c>
      <c r="M45" s="6">
        <f t="shared" si="5"/>
        <v>0.41302365646410877</v>
      </c>
      <c r="N45" s="1"/>
      <c r="O45" s="9">
        <v>69365800</v>
      </c>
      <c r="P45" s="9">
        <v>238652600</v>
      </c>
      <c r="Q45" s="6">
        <f t="shared" si="6"/>
        <v>0.29065595765560487</v>
      </c>
      <c r="R45" s="1"/>
      <c r="S45" s="9">
        <v>62764655.399999999</v>
      </c>
      <c r="T45" s="9">
        <v>228271175.19999999</v>
      </c>
      <c r="U45" s="6">
        <f t="shared" si="7"/>
        <v>0.27495655263967816</v>
      </c>
      <c r="V45" s="1"/>
      <c r="W45" s="9">
        <v>78497738.799999997</v>
      </c>
      <c r="X45" s="9">
        <v>244603680.69999999</v>
      </c>
      <c r="Y45" s="6">
        <f t="shared" si="8"/>
        <v>0.32091806049425486</v>
      </c>
    </row>
    <row r="46" spans="1:26" x14ac:dyDescent="0.25">
      <c r="A46">
        <v>44</v>
      </c>
      <c r="B46" s="4" t="s">
        <v>43</v>
      </c>
      <c r="C46" s="9">
        <v>42022551.299999997</v>
      </c>
      <c r="D46" s="9">
        <v>71652132.799999997</v>
      </c>
      <c r="E46" s="6">
        <f t="shared" si="3"/>
        <v>0.58648011800703859</v>
      </c>
      <c r="F46" s="1"/>
      <c r="G46" s="9">
        <v>43272769.799999997</v>
      </c>
      <c r="H46" s="9">
        <v>78014649.400000006</v>
      </c>
      <c r="I46" s="6">
        <f t="shared" si="4"/>
        <v>0.55467492493787962</v>
      </c>
      <c r="J46" s="1"/>
      <c r="K46" s="9">
        <v>43702966.100000001</v>
      </c>
      <c r="L46" s="9">
        <v>82656777.799999997</v>
      </c>
      <c r="M46" s="6">
        <f t="shared" si="5"/>
        <v>0.52872816075344287</v>
      </c>
      <c r="N46" s="1"/>
      <c r="O46" s="9">
        <v>42726138.799999997</v>
      </c>
      <c r="P46" s="9">
        <v>80437311.799999997</v>
      </c>
      <c r="Q46" s="6">
        <f t="shared" si="6"/>
        <v>0.53117313152178214</v>
      </c>
      <c r="R46" s="1"/>
      <c r="S46" s="9">
        <v>44175188.799999997</v>
      </c>
      <c r="T46" s="9">
        <v>81934644.900000006</v>
      </c>
      <c r="U46" s="6">
        <f t="shared" si="7"/>
        <v>0.53915152563259594</v>
      </c>
      <c r="V46" s="1"/>
      <c r="W46" s="9">
        <v>48131553.5</v>
      </c>
      <c r="X46" s="9">
        <v>84507206.5</v>
      </c>
      <c r="Y46" s="6">
        <f t="shared" si="8"/>
        <v>0.56955560943787675</v>
      </c>
    </row>
    <row r="47" spans="1:26" x14ac:dyDescent="0.25">
      <c r="A47">
        <v>45</v>
      </c>
      <c r="B47" s="4" t="s">
        <v>44</v>
      </c>
      <c r="C47" s="9">
        <v>33759290</v>
      </c>
      <c r="D47" s="9">
        <v>62322690.299999997</v>
      </c>
      <c r="E47" s="6">
        <f t="shared" si="3"/>
        <v>0.54168537714746245</v>
      </c>
      <c r="F47" s="1"/>
      <c r="G47" s="9">
        <v>36622557.5</v>
      </c>
      <c r="H47" s="9">
        <v>77748185.099999994</v>
      </c>
      <c r="I47" s="6">
        <f t="shared" si="4"/>
        <v>0.47104067384847548</v>
      </c>
      <c r="J47" s="1"/>
      <c r="K47" s="9">
        <v>39932673.5</v>
      </c>
      <c r="L47" s="9">
        <v>74237163.099999994</v>
      </c>
      <c r="M47" s="6">
        <f t="shared" si="5"/>
        <v>0.53790678189317831</v>
      </c>
      <c r="N47" s="1"/>
      <c r="O47" s="9">
        <v>41609053.299999997</v>
      </c>
      <c r="P47" s="9">
        <v>84212396.299999997</v>
      </c>
      <c r="Q47" s="6">
        <f t="shared" si="6"/>
        <v>0.49409653599894054</v>
      </c>
      <c r="R47" s="1"/>
      <c r="S47" s="9">
        <v>39484901.200000003</v>
      </c>
      <c r="T47" s="9">
        <v>78966925.299999997</v>
      </c>
      <c r="U47" s="6">
        <f t="shared" si="7"/>
        <v>0.50001821712057981</v>
      </c>
      <c r="V47" s="1"/>
      <c r="W47" s="11"/>
      <c r="X47" s="11"/>
      <c r="Y47" s="6">
        <f t="shared" si="8"/>
        <v>0</v>
      </c>
    </row>
    <row r="48" spans="1:26" x14ac:dyDescent="0.25">
      <c r="A48">
        <v>46</v>
      </c>
      <c r="B48" s="4" t="s">
        <v>45</v>
      </c>
      <c r="C48" s="9">
        <v>23538492.199999999</v>
      </c>
      <c r="D48" s="9">
        <v>49760050.5</v>
      </c>
      <c r="E48" s="6">
        <f t="shared" si="3"/>
        <v>0.47303995802817761</v>
      </c>
      <c r="F48" s="1"/>
      <c r="G48" s="9">
        <v>26360702.399999999</v>
      </c>
      <c r="H48" s="9">
        <v>59207420.5</v>
      </c>
      <c r="I48" s="6">
        <f t="shared" si="4"/>
        <v>0.44522632766951903</v>
      </c>
      <c r="J48" s="1"/>
      <c r="K48" s="9">
        <v>24151842.800000001</v>
      </c>
      <c r="L48" s="9">
        <v>52829047.100000001</v>
      </c>
      <c r="M48" s="6">
        <f t="shared" si="5"/>
        <v>0.45716976030786671</v>
      </c>
      <c r="N48" s="1"/>
      <c r="O48" s="9">
        <v>27669159.899999999</v>
      </c>
      <c r="P48" s="9">
        <v>57850617.600000001</v>
      </c>
      <c r="Q48" s="6">
        <f t="shared" si="6"/>
        <v>0.47828633552911282</v>
      </c>
      <c r="R48" s="1"/>
      <c r="S48" s="2">
        <v>26702126.699999999</v>
      </c>
      <c r="T48" s="2">
        <v>59103899.899999999</v>
      </c>
      <c r="U48" s="6">
        <f t="shared" si="7"/>
        <v>0.45178282220256671</v>
      </c>
      <c r="V48" s="1"/>
      <c r="W48" s="2">
        <v>26702126.699999999</v>
      </c>
      <c r="X48" s="2">
        <v>59103899.899999999</v>
      </c>
      <c r="Y48" s="6">
        <f t="shared" si="8"/>
        <v>0.45178282220256671</v>
      </c>
      <c r="Z48" t="s">
        <v>99</v>
      </c>
    </row>
    <row r="49" spans="1:26" x14ac:dyDescent="0.25">
      <c r="A49">
        <v>47</v>
      </c>
      <c r="B49" s="4" t="s">
        <v>46</v>
      </c>
      <c r="C49" s="9">
        <v>89373888.900000006</v>
      </c>
      <c r="D49" s="9">
        <v>209093843.59999999</v>
      </c>
      <c r="E49" s="6">
        <f t="shared" si="3"/>
        <v>0.42743433934369557</v>
      </c>
      <c r="F49" s="1"/>
      <c r="G49" s="9">
        <v>102684844.2</v>
      </c>
      <c r="H49" s="9">
        <v>220429149.40000001</v>
      </c>
      <c r="I49" s="6">
        <f t="shared" si="4"/>
        <v>0.46584058632673742</v>
      </c>
      <c r="J49" s="1"/>
      <c r="K49" s="9">
        <v>108205741.2</v>
      </c>
      <c r="L49" s="9">
        <v>234554468.5</v>
      </c>
      <c r="M49" s="6">
        <f t="shared" si="5"/>
        <v>0.46132457800521504</v>
      </c>
      <c r="N49" s="1"/>
      <c r="O49" s="9">
        <v>106492115.3</v>
      </c>
      <c r="P49" s="9">
        <v>243353806.30000001</v>
      </c>
      <c r="Q49" s="6">
        <f t="shared" si="6"/>
        <v>0.43760201214489897</v>
      </c>
      <c r="R49" s="1"/>
      <c r="S49" s="9">
        <v>104338158</v>
      </c>
      <c r="T49" s="9">
        <v>244003459</v>
      </c>
      <c r="U49" s="6">
        <f t="shared" si="7"/>
        <v>0.42760933975120408</v>
      </c>
      <c r="V49" s="1"/>
      <c r="W49" s="9">
        <v>106495390.59999999</v>
      </c>
      <c r="X49" s="9">
        <v>247551965.80000001</v>
      </c>
      <c r="Y49" s="6">
        <f t="shared" si="8"/>
        <v>0.43019408169854245</v>
      </c>
    </row>
    <row r="50" spans="1:26" x14ac:dyDescent="0.25">
      <c r="A50">
        <v>48</v>
      </c>
      <c r="B50" s="4" t="s">
        <v>47</v>
      </c>
      <c r="C50" s="9">
        <v>647783305.89999998</v>
      </c>
      <c r="D50" s="9">
        <v>1482316706.7</v>
      </c>
      <c r="E50" s="6">
        <f t="shared" si="3"/>
        <v>0.43700735677608615</v>
      </c>
      <c r="F50" s="1"/>
      <c r="G50" s="9">
        <v>731872310</v>
      </c>
      <c r="H50" s="9">
        <v>1688755466.7</v>
      </c>
      <c r="I50" s="6">
        <f t="shared" si="4"/>
        <v>0.43337968369698482</v>
      </c>
      <c r="J50" s="1"/>
      <c r="K50" s="9">
        <v>829083828.29999995</v>
      </c>
      <c r="L50" s="9">
        <v>1753928144.4000001</v>
      </c>
      <c r="M50" s="6">
        <f t="shared" si="5"/>
        <v>0.47270113712875084</v>
      </c>
      <c r="N50" s="1"/>
      <c r="O50" s="9">
        <v>858756573.60000002</v>
      </c>
      <c r="P50" s="9">
        <v>1871629128</v>
      </c>
      <c r="Q50" s="6">
        <f t="shared" si="6"/>
        <v>0.45882838685977106</v>
      </c>
      <c r="R50" s="1"/>
      <c r="S50" s="9">
        <v>856459645.70000005</v>
      </c>
      <c r="T50" s="9">
        <v>2027998011.5</v>
      </c>
      <c r="U50" s="6">
        <f t="shared" si="7"/>
        <v>0.42231779362866501</v>
      </c>
      <c r="V50" s="1"/>
      <c r="W50" s="9">
        <v>918910322.89999998</v>
      </c>
      <c r="X50" s="9">
        <v>2204877625.1999998</v>
      </c>
      <c r="Y50" s="6">
        <f t="shared" si="8"/>
        <v>0.41676250527357389</v>
      </c>
    </row>
    <row r="51" spans="1:26" x14ac:dyDescent="0.25">
      <c r="A51">
        <v>49</v>
      </c>
      <c r="B51" s="4" t="s">
        <v>48</v>
      </c>
      <c r="C51" s="9">
        <v>171149519.59999999</v>
      </c>
      <c r="D51" s="9">
        <v>336323637</v>
      </c>
      <c r="E51" s="6">
        <f t="shared" si="3"/>
        <v>0.50888341101044887</v>
      </c>
      <c r="F51" s="1"/>
      <c r="G51" s="9">
        <v>197823371.90000001</v>
      </c>
      <c r="H51" s="9">
        <v>356083131.60000002</v>
      </c>
      <c r="I51" s="6">
        <f t="shared" si="4"/>
        <v>0.55555389835826752</v>
      </c>
      <c r="J51" s="1"/>
      <c r="K51" s="9">
        <v>203935554.09999999</v>
      </c>
      <c r="L51" s="9">
        <v>403064454.60000002</v>
      </c>
      <c r="M51" s="6">
        <f t="shared" si="5"/>
        <v>0.50596263642842199</v>
      </c>
      <c r="N51" s="1"/>
      <c r="O51" s="9">
        <v>192185001</v>
      </c>
      <c r="P51" s="9">
        <v>384653864.5</v>
      </c>
      <c r="Q51" s="6">
        <f t="shared" si="6"/>
        <v>0.49963101566603396</v>
      </c>
      <c r="R51" s="1"/>
      <c r="S51" s="9">
        <v>183667639.40000001</v>
      </c>
      <c r="T51" s="9">
        <v>389010987.39999998</v>
      </c>
      <c r="U51" s="6">
        <f t="shared" si="7"/>
        <v>0.47213997894394694</v>
      </c>
      <c r="V51" s="1"/>
      <c r="W51" s="9">
        <v>187422133.5</v>
      </c>
      <c r="X51" s="9">
        <v>402146472.89999998</v>
      </c>
      <c r="Y51" s="6">
        <f t="shared" si="8"/>
        <v>0.46605440089637551</v>
      </c>
    </row>
    <row r="52" spans="1:26" x14ac:dyDescent="0.25">
      <c r="A52">
        <v>50</v>
      </c>
      <c r="B52" s="4" t="s">
        <v>49</v>
      </c>
      <c r="C52" s="9">
        <v>502579711.60000002</v>
      </c>
      <c r="D52" s="9">
        <v>906116264.10000002</v>
      </c>
      <c r="E52" s="6">
        <f t="shared" si="3"/>
        <v>0.55465256668710972</v>
      </c>
      <c r="F52" s="1"/>
      <c r="G52" s="9">
        <v>608328901.20000005</v>
      </c>
      <c r="H52" s="9">
        <v>1015494010.2</v>
      </c>
      <c r="I52" s="6">
        <f t="shared" si="4"/>
        <v>0.599047256891442</v>
      </c>
      <c r="J52" s="1"/>
      <c r="K52" s="9">
        <v>562604638.60000002</v>
      </c>
      <c r="L52" s="9">
        <v>1048357035.6</v>
      </c>
      <c r="M52" s="6">
        <f t="shared" si="5"/>
        <v>0.53665365852961322</v>
      </c>
      <c r="N52" s="1"/>
      <c r="O52" s="9">
        <v>635852394.70000005</v>
      </c>
      <c r="P52" s="9">
        <v>1145815811.8</v>
      </c>
      <c r="Q52" s="6">
        <f t="shared" si="6"/>
        <v>0.55493421207123905</v>
      </c>
      <c r="R52" s="1"/>
      <c r="S52" s="9">
        <v>578205318.79999995</v>
      </c>
      <c r="T52" s="9">
        <v>1162824819</v>
      </c>
      <c r="U52" s="6">
        <f t="shared" si="7"/>
        <v>0.49724198293019056</v>
      </c>
      <c r="V52" s="1"/>
      <c r="W52" s="9">
        <v>636380495.60000002</v>
      </c>
      <c r="X52" s="9">
        <v>1172855899.5999999</v>
      </c>
      <c r="Y52" s="6">
        <f t="shared" si="8"/>
        <v>0.54259052268657748</v>
      </c>
    </row>
    <row r="53" spans="1:26" x14ac:dyDescent="0.25">
      <c r="A53">
        <v>51</v>
      </c>
      <c r="B53" s="4" t="s">
        <v>50</v>
      </c>
      <c r="C53" s="9">
        <v>49894944.899999999</v>
      </c>
      <c r="D53" s="9">
        <v>98559324.700000003</v>
      </c>
      <c r="E53" s="6">
        <f t="shared" si="3"/>
        <v>0.5062427634510771</v>
      </c>
      <c r="F53" s="1"/>
      <c r="G53" s="9">
        <v>51703536.899999999</v>
      </c>
      <c r="H53" s="9">
        <v>111063397.2</v>
      </c>
      <c r="I53" s="6">
        <f t="shared" si="4"/>
        <v>0.46553174316191365</v>
      </c>
      <c r="J53" s="1"/>
      <c r="K53" s="9">
        <v>53578703</v>
      </c>
      <c r="L53" s="9">
        <v>110456727.90000001</v>
      </c>
      <c r="M53" s="6">
        <f t="shared" si="5"/>
        <v>0.4850650930788617</v>
      </c>
      <c r="N53" s="1"/>
      <c r="O53" s="9">
        <v>53985483.200000003</v>
      </c>
      <c r="P53" s="9">
        <v>109977117.8</v>
      </c>
      <c r="Q53" s="6">
        <f t="shared" si="6"/>
        <v>0.49087923269798589</v>
      </c>
      <c r="R53" s="1"/>
      <c r="S53" s="9">
        <v>46872100.299999997</v>
      </c>
      <c r="T53" s="9">
        <v>108236647.7</v>
      </c>
      <c r="U53" s="6">
        <f t="shared" si="7"/>
        <v>0.43305203270814158</v>
      </c>
      <c r="V53" s="1"/>
      <c r="W53" s="9">
        <v>46527213.100000001</v>
      </c>
      <c r="X53" s="9">
        <v>111157561.7</v>
      </c>
      <c r="Y53" s="6">
        <f t="shared" si="8"/>
        <v>0.41856993252128882</v>
      </c>
    </row>
    <row r="54" spans="1:26" x14ac:dyDescent="0.25">
      <c r="A54">
        <v>52</v>
      </c>
      <c r="B54" s="4" t="s">
        <v>51</v>
      </c>
      <c r="C54" s="9">
        <v>42185273.899999999</v>
      </c>
      <c r="D54" s="9">
        <v>86422723.799999997</v>
      </c>
      <c r="E54" s="6">
        <f t="shared" si="3"/>
        <v>0.4881271041355445</v>
      </c>
      <c r="F54" s="1"/>
      <c r="G54" s="9">
        <v>54736750.5</v>
      </c>
      <c r="H54" s="9">
        <v>94599846.799999997</v>
      </c>
      <c r="I54" s="6">
        <f t="shared" si="4"/>
        <v>0.57861352160244728</v>
      </c>
      <c r="J54" s="1"/>
      <c r="K54" s="9">
        <v>55227916.200000003</v>
      </c>
      <c r="L54" s="9">
        <v>103218215.8</v>
      </c>
      <c r="M54" s="6">
        <f t="shared" si="5"/>
        <v>0.53505978350770911</v>
      </c>
      <c r="N54" s="1"/>
      <c r="O54" s="9">
        <v>50774394.200000003</v>
      </c>
      <c r="P54" s="9">
        <v>95442567.200000003</v>
      </c>
      <c r="Q54" s="6">
        <f t="shared" si="6"/>
        <v>0.53198898237515135</v>
      </c>
      <c r="R54" s="1"/>
      <c r="S54" s="11"/>
      <c r="T54" s="11"/>
      <c r="U54" s="6">
        <f t="shared" si="7"/>
        <v>0</v>
      </c>
      <c r="V54" s="1"/>
      <c r="W54" s="11"/>
      <c r="X54" s="11"/>
      <c r="Y54" s="6">
        <f t="shared" si="8"/>
        <v>0</v>
      </c>
    </row>
    <row r="55" spans="1:26" x14ac:dyDescent="0.25">
      <c r="A55">
        <v>53</v>
      </c>
      <c r="B55" s="4" t="s">
        <v>52</v>
      </c>
      <c r="C55" s="10">
        <v>84558091.799999997</v>
      </c>
      <c r="D55" s="10">
        <v>178141305.30000001</v>
      </c>
      <c r="E55" s="6">
        <f t="shared" si="3"/>
        <v>0.47466864384764329</v>
      </c>
      <c r="F55" s="1"/>
      <c r="G55" s="10">
        <v>102145849.7</v>
      </c>
      <c r="H55" s="10">
        <v>218489085</v>
      </c>
      <c r="I55" s="6">
        <f t="shared" si="4"/>
        <v>0.46751008042346831</v>
      </c>
      <c r="J55" s="1"/>
      <c r="K55" s="10">
        <v>100353058.59999999</v>
      </c>
      <c r="L55" s="10">
        <v>187416387.40000001</v>
      </c>
      <c r="M55" s="6">
        <f t="shared" si="5"/>
        <v>0.53545509009208436</v>
      </c>
      <c r="N55" s="1"/>
      <c r="O55" s="10">
        <v>69785753.200000003</v>
      </c>
      <c r="P55" s="10">
        <v>188841545.5</v>
      </c>
      <c r="Q55" s="6">
        <f t="shared" si="6"/>
        <v>0.36954661123550275</v>
      </c>
      <c r="R55" s="1"/>
      <c r="S55" s="10">
        <v>69661700</v>
      </c>
      <c r="T55" s="10">
        <v>189479900</v>
      </c>
      <c r="U55" s="6">
        <f t="shared" si="7"/>
        <v>0.36764691136104671</v>
      </c>
      <c r="V55" s="1"/>
      <c r="W55" s="11"/>
      <c r="X55" s="11"/>
      <c r="Y55" s="6">
        <f t="shared" si="8"/>
        <v>0</v>
      </c>
    </row>
    <row r="56" spans="1:26" x14ac:dyDescent="0.25">
      <c r="A56">
        <v>54</v>
      </c>
      <c r="B56" s="4" t="s">
        <v>53</v>
      </c>
      <c r="C56" s="9">
        <v>37337120.100000001</v>
      </c>
      <c r="D56" s="9">
        <v>63608770.5</v>
      </c>
      <c r="E56" s="6">
        <f t="shared" si="3"/>
        <v>0.58698069160132571</v>
      </c>
      <c r="F56" s="1"/>
      <c r="G56" s="9">
        <v>40995728.600000001</v>
      </c>
      <c r="H56" s="9">
        <v>69640209.5</v>
      </c>
      <c r="I56" s="6">
        <f t="shared" si="4"/>
        <v>0.58867899586086114</v>
      </c>
      <c r="J56" s="1"/>
      <c r="K56" s="9">
        <v>42154534.200000003</v>
      </c>
      <c r="L56" s="9">
        <v>71743750.599999994</v>
      </c>
      <c r="M56" s="6">
        <f t="shared" si="5"/>
        <v>0.58757081763160579</v>
      </c>
      <c r="N56" s="1"/>
      <c r="O56" s="9">
        <v>40613952.899999999</v>
      </c>
      <c r="P56" s="9">
        <v>76807737</v>
      </c>
      <c r="Q56" s="6">
        <f t="shared" si="6"/>
        <v>0.52877424184493282</v>
      </c>
      <c r="R56" s="1"/>
      <c r="S56" s="9">
        <v>37349801.100000001</v>
      </c>
      <c r="T56" s="9">
        <v>78626236.900000006</v>
      </c>
      <c r="U56" s="6">
        <f t="shared" si="7"/>
        <v>0.4750297429025247</v>
      </c>
      <c r="V56" s="1"/>
      <c r="W56" s="9">
        <v>36474400.5</v>
      </c>
      <c r="X56" s="9">
        <v>81765115.900000006</v>
      </c>
      <c r="Y56" s="6">
        <f t="shared" si="8"/>
        <v>0.44608755333519923</v>
      </c>
    </row>
    <row r="57" spans="1:26" x14ac:dyDescent="0.25">
      <c r="A57">
        <v>55</v>
      </c>
      <c r="B57" s="4" t="s">
        <v>54</v>
      </c>
      <c r="C57" s="9">
        <v>320393433.60000002</v>
      </c>
      <c r="D57" s="9">
        <v>693444964.5</v>
      </c>
      <c r="E57" s="6">
        <f t="shared" si="3"/>
        <v>0.4620315237720643</v>
      </c>
      <c r="F57" s="1"/>
      <c r="G57" s="9">
        <v>356955208.30000001</v>
      </c>
      <c r="H57" s="9">
        <v>763268442</v>
      </c>
      <c r="I57" s="6">
        <f t="shared" si="4"/>
        <v>0.46766666700468668</v>
      </c>
      <c r="J57" s="1"/>
      <c r="K57" s="9">
        <v>400598871.39999998</v>
      </c>
      <c r="L57" s="9">
        <v>766057757.60000002</v>
      </c>
      <c r="M57" s="6">
        <f t="shared" si="5"/>
        <v>0.5229355977740443</v>
      </c>
      <c r="N57" s="1"/>
      <c r="O57" s="9">
        <v>399817878.19999999</v>
      </c>
      <c r="P57" s="9">
        <v>796738453.39999998</v>
      </c>
      <c r="Q57" s="6">
        <f t="shared" si="6"/>
        <v>0.50181822716578828</v>
      </c>
      <c r="R57" s="1"/>
      <c r="S57" s="9">
        <v>403385903.60000002</v>
      </c>
      <c r="T57" s="9">
        <v>811548419.89999998</v>
      </c>
      <c r="U57" s="6">
        <f t="shared" si="7"/>
        <v>0.49705709937763881</v>
      </c>
      <c r="V57" s="1"/>
      <c r="W57" s="9">
        <v>409490839.30000001</v>
      </c>
      <c r="X57" s="9">
        <v>833583738.39999998</v>
      </c>
      <c r="Y57" s="6">
        <f t="shared" si="8"/>
        <v>0.49124139595859473</v>
      </c>
    </row>
    <row r="58" spans="1:26" x14ac:dyDescent="0.25">
      <c r="A58">
        <v>56</v>
      </c>
      <c r="B58" s="4" t="s">
        <v>55</v>
      </c>
      <c r="C58" s="9">
        <v>30352760.600000001</v>
      </c>
      <c r="D58" s="9">
        <v>56319466.799999997</v>
      </c>
      <c r="E58" s="6">
        <f t="shared" si="3"/>
        <v>0.5389390618307488</v>
      </c>
      <c r="F58" s="1"/>
      <c r="G58" s="9">
        <v>31666277.699999999</v>
      </c>
      <c r="H58" s="9">
        <v>62131011.799999997</v>
      </c>
      <c r="I58" s="6">
        <f t="shared" si="4"/>
        <v>0.5096694353205431</v>
      </c>
      <c r="J58" s="1"/>
      <c r="K58" s="9">
        <v>34444062.700000003</v>
      </c>
      <c r="L58" s="9">
        <v>61475376.600000001</v>
      </c>
      <c r="M58" s="6">
        <f t="shared" si="5"/>
        <v>0.56029038950206289</v>
      </c>
      <c r="N58" s="1"/>
      <c r="O58" s="9">
        <v>34010889.100000001</v>
      </c>
      <c r="P58" s="9">
        <v>66385383.299999997</v>
      </c>
      <c r="Q58" s="6">
        <f t="shared" si="6"/>
        <v>0.51232496385992854</v>
      </c>
      <c r="R58" s="1"/>
      <c r="S58" s="2">
        <v>35420200</v>
      </c>
      <c r="T58" s="2">
        <v>68077100</v>
      </c>
      <c r="U58" s="6">
        <f t="shared" si="7"/>
        <v>0.52029537098378165</v>
      </c>
      <c r="V58" s="1"/>
      <c r="W58" s="2">
        <v>35420200</v>
      </c>
      <c r="X58" s="2">
        <v>68077100</v>
      </c>
      <c r="Y58" s="6">
        <f t="shared" si="8"/>
        <v>0.52029537098378165</v>
      </c>
      <c r="Z58" t="s">
        <v>99</v>
      </c>
    </row>
    <row r="59" spans="1:26" x14ac:dyDescent="0.25">
      <c r="A59">
        <v>57</v>
      </c>
      <c r="B59" s="4" t="s">
        <v>56</v>
      </c>
      <c r="C59" s="9">
        <v>73167895.599999994</v>
      </c>
      <c r="D59" s="9">
        <v>138848685.59999999</v>
      </c>
      <c r="E59" s="6">
        <f t="shared" si="3"/>
        <v>0.5269613845015757</v>
      </c>
      <c r="F59" s="1"/>
      <c r="G59" s="9">
        <v>79814783.5</v>
      </c>
      <c r="H59" s="9">
        <v>156776343.09999999</v>
      </c>
      <c r="I59" s="6">
        <f t="shared" si="4"/>
        <v>0.50909966339175317</v>
      </c>
      <c r="J59" s="1"/>
      <c r="K59" s="9">
        <v>80006249.200000003</v>
      </c>
      <c r="L59" s="9">
        <v>158512912</v>
      </c>
      <c r="M59" s="6">
        <f t="shared" si="5"/>
        <v>0.50473017112952923</v>
      </c>
      <c r="N59" s="1"/>
      <c r="O59" s="9">
        <v>72892489.900000006</v>
      </c>
      <c r="P59" s="9">
        <v>165632692.59999999</v>
      </c>
      <c r="Q59" s="6">
        <f t="shared" si="6"/>
        <v>0.44008515925074088</v>
      </c>
      <c r="R59" s="1"/>
      <c r="S59" s="2">
        <v>74787926.099999994</v>
      </c>
      <c r="T59" s="2">
        <v>162784664.09999999</v>
      </c>
      <c r="U59" s="6">
        <f t="shared" si="7"/>
        <v>0.45942857402130421</v>
      </c>
      <c r="V59" s="1"/>
      <c r="W59" s="2">
        <v>74787926.099999994</v>
      </c>
      <c r="X59" s="2">
        <v>162784664.09999999</v>
      </c>
      <c r="Y59" s="6">
        <f t="shared" si="8"/>
        <v>0.45942857402130421</v>
      </c>
      <c r="Z59" t="s">
        <v>99</v>
      </c>
    </row>
    <row r="60" spans="1:26" x14ac:dyDescent="0.25">
      <c r="A60">
        <v>58</v>
      </c>
      <c r="B60" s="4" t="s">
        <v>57</v>
      </c>
      <c r="C60" s="9">
        <v>30741500.800000001</v>
      </c>
      <c r="D60" s="9">
        <v>53835037.100000001</v>
      </c>
      <c r="E60" s="6">
        <f t="shared" si="3"/>
        <v>0.57103147793688436</v>
      </c>
      <c r="F60" s="1"/>
      <c r="G60" s="9">
        <v>30760947.600000001</v>
      </c>
      <c r="H60" s="9">
        <v>60225732.700000003</v>
      </c>
      <c r="I60" s="6">
        <f t="shared" si="4"/>
        <v>0.51076086949789823</v>
      </c>
      <c r="J60" s="1"/>
      <c r="K60" s="9">
        <v>33731919.899999999</v>
      </c>
      <c r="L60" s="9">
        <v>59970182.600000001</v>
      </c>
      <c r="M60" s="6">
        <f t="shared" si="5"/>
        <v>0.56247819228751184</v>
      </c>
      <c r="N60" s="1"/>
      <c r="O60" s="9">
        <v>32472145.800000001</v>
      </c>
      <c r="P60" s="9">
        <v>61425106.299999997</v>
      </c>
      <c r="Q60" s="6">
        <f t="shared" si="6"/>
        <v>0.52864614741415605</v>
      </c>
      <c r="R60" s="1"/>
      <c r="S60" s="9">
        <v>32620217.100000001</v>
      </c>
      <c r="T60" s="9">
        <v>61929173.299999997</v>
      </c>
      <c r="U60" s="6">
        <f t="shared" si="7"/>
        <v>0.52673425724544598</v>
      </c>
      <c r="V60" s="1"/>
      <c r="W60" s="9">
        <v>32668595.5</v>
      </c>
      <c r="X60" s="9">
        <v>62369560.399999999</v>
      </c>
      <c r="Y60" s="6">
        <f t="shared" si="8"/>
        <v>0.52379069678355472</v>
      </c>
    </row>
    <row r="61" spans="1:26" x14ac:dyDescent="0.25">
      <c r="A61">
        <v>59</v>
      </c>
      <c r="B61" s="4" t="s">
        <v>58</v>
      </c>
      <c r="C61" s="9">
        <v>82406335</v>
      </c>
      <c r="D61" s="9">
        <v>207393354.59999999</v>
      </c>
      <c r="E61" s="6">
        <f t="shared" si="3"/>
        <v>0.39734317986676704</v>
      </c>
      <c r="F61" s="1"/>
      <c r="G61" s="9">
        <v>94995440</v>
      </c>
      <c r="H61" s="9">
        <v>192540695.69999999</v>
      </c>
      <c r="I61" s="6">
        <f t="shared" si="4"/>
        <v>0.49337850190389648</v>
      </c>
      <c r="J61" s="1"/>
      <c r="K61" s="9">
        <v>77857249.400000006</v>
      </c>
      <c r="L61" s="9">
        <v>168746451.90000001</v>
      </c>
      <c r="M61" s="6">
        <f t="shared" si="5"/>
        <v>0.46138599374011491</v>
      </c>
      <c r="N61" s="1"/>
      <c r="O61" s="9">
        <v>71764132.700000003</v>
      </c>
      <c r="P61" s="9">
        <v>143670489.19999999</v>
      </c>
      <c r="Q61" s="6">
        <f t="shared" si="6"/>
        <v>0.49950503474724722</v>
      </c>
      <c r="R61" s="1"/>
      <c r="S61" s="2">
        <v>69382593.900000006</v>
      </c>
      <c r="T61" s="2">
        <v>134815993.59999999</v>
      </c>
      <c r="U61" s="6">
        <f t="shared" si="7"/>
        <v>0.51464660866468592</v>
      </c>
      <c r="V61" s="1"/>
      <c r="W61" s="2">
        <v>69382593.900000006</v>
      </c>
      <c r="X61" s="2">
        <v>134815993.59999999</v>
      </c>
      <c r="Y61" s="6">
        <f t="shared" si="8"/>
        <v>0.51464660866468592</v>
      </c>
      <c r="Z61" t="s">
        <v>99</v>
      </c>
    </row>
    <row r="62" spans="1:26" x14ac:dyDescent="0.25">
      <c r="A62">
        <v>60</v>
      </c>
      <c r="B62" s="4" t="s">
        <v>59</v>
      </c>
      <c r="C62" s="2">
        <v>19524998.300000001</v>
      </c>
      <c r="D62" s="9">
        <v>45657106.100000001</v>
      </c>
      <c r="E62" s="6">
        <f t="shared" si="3"/>
        <v>0.42764423696139603</v>
      </c>
      <c r="F62" s="1"/>
      <c r="G62" s="2">
        <v>23982075.899999999</v>
      </c>
      <c r="H62" s="9">
        <v>51248822.600000001</v>
      </c>
      <c r="I62" s="6">
        <f t="shared" si="4"/>
        <v>0.4679536949986437</v>
      </c>
      <c r="J62" s="1"/>
      <c r="K62" s="2">
        <v>27067472.100000001</v>
      </c>
      <c r="L62" s="9">
        <v>50150177.5</v>
      </c>
      <c r="M62" s="6">
        <f t="shared" si="5"/>
        <v>0.53972834094156497</v>
      </c>
      <c r="N62" s="1"/>
      <c r="O62" s="2">
        <v>24946351</v>
      </c>
      <c r="P62" s="9">
        <v>51735660.799999997</v>
      </c>
      <c r="Q62" s="6">
        <f t="shared" si="6"/>
        <v>0.48218869952077625</v>
      </c>
      <c r="R62" s="1"/>
      <c r="S62" s="9">
        <v>25057242.899999999</v>
      </c>
      <c r="T62" s="9">
        <v>53113400.799999997</v>
      </c>
      <c r="U62" s="6">
        <f t="shared" si="7"/>
        <v>0.47176875369652471</v>
      </c>
      <c r="V62" s="1"/>
      <c r="W62" s="9">
        <v>24996202</v>
      </c>
      <c r="X62" s="9">
        <v>54877189.5</v>
      </c>
      <c r="Y62" s="6">
        <f t="shared" si="8"/>
        <v>0.45549347967246029</v>
      </c>
    </row>
    <row r="63" spans="1:26" x14ac:dyDescent="0.25">
      <c r="A63">
        <v>61</v>
      </c>
      <c r="B63" s="4" t="s">
        <v>60</v>
      </c>
      <c r="C63" s="2">
        <v>98219689.599999994</v>
      </c>
      <c r="D63" s="9">
        <v>221029885.19999999</v>
      </c>
      <c r="E63" s="6">
        <f t="shared" si="3"/>
        <v>0.44437289333578317</v>
      </c>
      <c r="F63" s="1"/>
      <c r="G63" s="2">
        <v>125542826.7</v>
      </c>
      <c r="H63" s="9">
        <v>275941121.19999999</v>
      </c>
      <c r="I63" s="6">
        <f t="shared" si="4"/>
        <v>0.4549623707914397</v>
      </c>
      <c r="J63" s="1"/>
      <c r="K63" s="2">
        <v>133193237</v>
      </c>
      <c r="L63" s="9">
        <v>275780783.80000001</v>
      </c>
      <c r="M63" s="6">
        <f t="shared" si="5"/>
        <v>0.4829677947996317</v>
      </c>
      <c r="N63" s="1"/>
      <c r="O63" s="2">
        <v>136611483.09999999</v>
      </c>
      <c r="P63" s="9">
        <v>276128650.69999999</v>
      </c>
      <c r="Q63" s="6">
        <f t="shared" si="6"/>
        <v>0.49473853131025347</v>
      </c>
      <c r="R63" s="1"/>
      <c r="S63" s="9">
        <v>126095011.3</v>
      </c>
      <c r="T63" s="9">
        <v>271027868.10000002</v>
      </c>
      <c r="U63" s="6">
        <f t="shared" si="7"/>
        <v>0.46524740125054315</v>
      </c>
      <c r="V63" s="1"/>
      <c r="W63" s="9">
        <v>128147204.90000001</v>
      </c>
      <c r="X63" s="9">
        <v>272026243.69999999</v>
      </c>
      <c r="Y63" s="6">
        <f t="shared" si="8"/>
        <v>0.47108397762285464</v>
      </c>
    </row>
    <row r="64" spans="1:26" x14ac:dyDescent="0.25">
      <c r="A64">
        <v>62</v>
      </c>
      <c r="B64" s="4" t="s">
        <v>61</v>
      </c>
      <c r="C64" s="2">
        <v>124604019.09999999</v>
      </c>
      <c r="D64" s="9">
        <v>244494245.09999999</v>
      </c>
      <c r="E64" s="6">
        <f t="shared" si="3"/>
        <v>0.50963988558927431</v>
      </c>
      <c r="F64" s="1"/>
      <c r="G64" s="2">
        <v>134902801.19999999</v>
      </c>
      <c r="H64" s="9">
        <v>247864262.19999999</v>
      </c>
      <c r="I64" s="6">
        <f t="shared" si="4"/>
        <v>0.54426079823943252</v>
      </c>
      <c r="J64" s="1"/>
      <c r="K64" s="2">
        <v>118333406.90000001</v>
      </c>
      <c r="L64" s="9">
        <v>190719131.69999999</v>
      </c>
      <c r="M64" s="6">
        <f t="shared" si="5"/>
        <v>0.62045902707934786</v>
      </c>
      <c r="N64" s="1"/>
      <c r="O64" s="2">
        <v>91963224.200000003</v>
      </c>
      <c r="P64" s="9">
        <v>167276478.30000001</v>
      </c>
      <c r="Q64" s="6">
        <f t="shared" si="6"/>
        <v>0.54976781633978244</v>
      </c>
      <c r="R64" s="1"/>
      <c r="S64" s="9">
        <v>87845297.599999994</v>
      </c>
      <c r="T64" s="9">
        <v>172272638.09999999</v>
      </c>
      <c r="U64" s="6">
        <f t="shared" si="7"/>
        <v>0.50992019724576332</v>
      </c>
      <c r="V64" s="1"/>
      <c r="W64" s="9">
        <v>95166811.900000006</v>
      </c>
      <c r="X64" s="9">
        <v>177949832</v>
      </c>
      <c r="Y64" s="6">
        <f t="shared" si="8"/>
        <v>0.53479573894736809</v>
      </c>
    </row>
    <row r="65" spans="1:26" x14ac:dyDescent="0.25">
      <c r="A65">
        <v>63</v>
      </c>
      <c r="B65" s="4" t="s">
        <v>62</v>
      </c>
      <c r="C65" s="2">
        <v>187935430.5</v>
      </c>
      <c r="D65" s="9">
        <v>366466777.30000001</v>
      </c>
      <c r="E65" s="6">
        <f t="shared" si="3"/>
        <v>0.51283074521691441</v>
      </c>
      <c r="F65" s="1"/>
      <c r="G65" s="2">
        <v>215640514.40000001</v>
      </c>
      <c r="H65" s="9">
        <v>418983406.39999998</v>
      </c>
      <c r="I65" s="6">
        <f t="shared" si="4"/>
        <v>0.5146755482581804</v>
      </c>
      <c r="J65" s="1"/>
      <c r="K65" s="2">
        <v>251104866.5</v>
      </c>
      <c r="L65" s="9">
        <v>421965455.80000001</v>
      </c>
      <c r="M65" s="6">
        <f t="shared" si="5"/>
        <v>0.59508394122910568</v>
      </c>
      <c r="N65" s="1"/>
      <c r="O65" s="2">
        <v>224514822.90000001</v>
      </c>
      <c r="P65" s="9">
        <v>445121534.30000001</v>
      </c>
      <c r="Q65" s="6">
        <f t="shared" si="6"/>
        <v>0.50438993757754935</v>
      </c>
      <c r="R65" s="1"/>
      <c r="S65" s="9">
        <v>217206586.90000001</v>
      </c>
      <c r="T65" s="9">
        <v>437536814.5</v>
      </c>
      <c r="U65" s="6">
        <f t="shared" si="7"/>
        <v>0.49643042528481912</v>
      </c>
      <c r="V65" s="1"/>
      <c r="W65" s="9">
        <v>215914959.09999999</v>
      </c>
      <c r="X65" s="9">
        <v>436637792.5</v>
      </c>
      <c r="Y65" s="6">
        <f t="shared" si="8"/>
        <v>0.49449443636970564</v>
      </c>
    </row>
    <row r="66" spans="1:26" x14ac:dyDescent="0.25">
      <c r="A66">
        <v>64</v>
      </c>
      <c r="B66" s="4" t="s">
        <v>63</v>
      </c>
      <c r="C66" s="2">
        <v>67638548.299999997</v>
      </c>
      <c r="D66" s="9">
        <v>155828836.40000001</v>
      </c>
      <c r="E66" s="6">
        <f t="shared" si="3"/>
        <v>0.43405668592928026</v>
      </c>
      <c r="F66" s="1"/>
      <c r="G66" s="2">
        <v>79195113.400000006</v>
      </c>
      <c r="H66" s="9">
        <v>177308591.40000001</v>
      </c>
      <c r="I66" s="6">
        <f t="shared" si="4"/>
        <v>0.44665130310205603</v>
      </c>
      <c r="J66" s="1"/>
      <c r="K66" s="2">
        <v>74379941.400000006</v>
      </c>
      <c r="L66" s="9">
        <v>170987275.40000001</v>
      </c>
      <c r="M66" s="6">
        <f t="shared" si="5"/>
        <v>0.43500278734776543</v>
      </c>
      <c r="N66" s="1"/>
      <c r="O66" s="2">
        <v>79726677</v>
      </c>
      <c r="P66" s="9">
        <v>166672741.69999999</v>
      </c>
      <c r="Q66" s="6">
        <f t="shared" si="6"/>
        <v>0.47834262631560232</v>
      </c>
      <c r="R66" s="1"/>
      <c r="S66" s="9">
        <v>78869134.299999997</v>
      </c>
      <c r="T66" s="9">
        <v>165774910.19999999</v>
      </c>
      <c r="U66" s="6">
        <f t="shared" si="7"/>
        <v>0.47576038017362171</v>
      </c>
      <c r="V66" s="1"/>
      <c r="W66" s="11"/>
      <c r="X66" s="11"/>
      <c r="Y66" s="6">
        <f t="shared" si="8"/>
        <v>0</v>
      </c>
    </row>
    <row r="67" spans="1:26" x14ac:dyDescent="0.25">
      <c r="A67">
        <v>65</v>
      </c>
      <c r="B67" s="4" t="s">
        <v>64</v>
      </c>
      <c r="C67" s="2">
        <v>36345978.399999999</v>
      </c>
      <c r="D67" s="9">
        <v>65375454.600000001</v>
      </c>
      <c r="E67" s="6">
        <f t="shared" si="3"/>
        <v>0.55595756270274554</v>
      </c>
      <c r="F67" s="1"/>
      <c r="G67" s="2">
        <v>39504572.600000001</v>
      </c>
      <c r="H67" s="9">
        <v>70787947</v>
      </c>
      <c r="I67" s="6">
        <f t="shared" si="4"/>
        <v>0.55806919502835706</v>
      </c>
      <c r="J67" s="1"/>
      <c r="K67" s="2">
        <v>40542818.5</v>
      </c>
      <c r="L67" s="9">
        <v>70066451.599999994</v>
      </c>
      <c r="M67" s="6">
        <f t="shared" si="5"/>
        <v>0.57863381938411174</v>
      </c>
      <c r="N67" s="1"/>
      <c r="O67" s="2">
        <v>37513779.5</v>
      </c>
      <c r="P67" s="9">
        <v>72310281.599999994</v>
      </c>
      <c r="Q67" s="6">
        <f t="shared" ref="Q67:Q94" si="9">IF(O67&gt;0,O67/P67,0)</f>
        <v>0.51878901132643362</v>
      </c>
      <c r="R67" s="1"/>
      <c r="S67" s="2">
        <v>39331237.799999997</v>
      </c>
      <c r="T67" s="2">
        <v>71796769.299999997</v>
      </c>
      <c r="U67" s="6">
        <f t="shared" ref="U67:U94" si="10">IF(S67&gt;0,S67/T67,0)</f>
        <v>0.54781347661558355</v>
      </c>
      <c r="V67" s="1"/>
      <c r="W67" s="9">
        <v>40941128.100000001</v>
      </c>
      <c r="X67" s="9">
        <v>73355716.099999994</v>
      </c>
      <c r="Y67" s="6">
        <f t="shared" ref="Y67:Y94" si="11">IF(W67&gt;0,W67/X67,0)</f>
        <v>0.55811776200491625</v>
      </c>
    </row>
    <row r="68" spans="1:26" x14ac:dyDescent="0.25">
      <c r="A68">
        <v>66</v>
      </c>
      <c r="B68" s="4" t="s">
        <v>65</v>
      </c>
      <c r="C68" s="2">
        <v>19050376.5</v>
      </c>
      <c r="D68" s="9">
        <v>41285467.399999999</v>
      </c>
      <c r="E68" s="6">
        <f t="shared" ref="E68:E94" si="12">C68/D68</f>
        <v>0.46143056382110864</v>
      </c>
      <c r="F68" s="1"/>
      <c r="G68" s="2">
        <v>21302198.600000001</v>
      </c>
      <c r="H68" s="9">
        <v>43477661.299999997</v>
      </c>
      <c r="I68" s="6">
        <f t="shared" ref="I68:I94" si="13">IF(G68&gt;0,G68/H68,0)</f>
        <v>0.48995732436049871</v>
      </c>
      <c r="J68" s="1"/>
      <c r="K68" s="2">
        <v>19912148.300000001</v>
      </c>
      <c r="L68" s="9">
        <v>42445295.5</v>
      </c>
      <c r="M68" s="6">
        <f t="shared" ref="M68:M94" si="14">IF(K68&gt;0,K68/L68,0)</f>
        <v>0.46912497758438271</v>
      </c>
      <c r="N68" s="1"/>
      <c r="O68" s="2">
        <v>20022407.300000001</v>
      </c>
      <c r="P68" s="9">
        <v>40223406.799999997</v>
      </c>
      <c r="Q68" s="6">
        <f t="shared" si="9"/>
        <v>0.4977799965964097</v>
      </c>
      <c r="R68" s="1"/>
      <c r="S68" s="2">
        <v>19601122.800000001</v>
      </c>
      <c r="T68" s="2">
        <v>41224485.100000001</v>
      </c>
      <c r="U68" s="6">
        <f t="shared" si="10"/>
        <v>0.47547283495361353</v>
      </c>
      <c r="V68" s="1"/>
      <c r="W68" s="2">
        <v>19601122.800000001</v>
      </c>
      <c r="X68" s="2">
        <v>41224485.100000001</v>
      </c>
      <c r="Y68" s="6">
        <f t="shared" si="11"/>
        <v>0.47547283495361353</v>
      </c>
      <c r="Z68" t="s">
        <v>99</v>
      </c>
    </row>
    <row r="69" spans="1:26" x14ac:dyDescent="0.25">
      <c r="A69">
        <v>67</v>
      </c>
      <c r="B69" s="4" t="s">
        <v>66</v>
      </c>
      <c r="C69" s="10">
        <v>266878800</v>
      </c>
      <c r="D69" s="10">
        <v>663829100</v>
      </c>
      <c r="E69" s="6">
        <f t="shared" si="12"/>
        <v>0.40202937774195197</v>
      </c>
      <c r="F69" s="1"/>
      <c r="G69" s="10">
        <v>325903900</v>
      </c>
      <c r="H69" s="10">
        <v>719189400</v>
      </c>
      <c r="I69" s="6">
        <f t="shared" si="13"/>
        <v>0.45315448197651409</v>
      </c>
      <c r="J69" s="1"/>
      <c r="K69" s="10">
        <v>287747700</v>
      </c>
      <c r="L69" s="10">
        <v>579244600</v>
      </c>
      <c r="M69" s="6">
        <f t="shared" si="14"/>
        <v>0.49676371605363262</v>
      </c>
      <c r="N69" s="1"/>
      <c r="O69" s="10">
        <v>253420000</v>
      </c>
      <c r="P69" s="10">
        <v>506267600</v>
      </c>
      <c r="Q69" s="6">
        <f t="shared" si="9"/>
        <v>0.50056531367995893</v>
      </c>
      <c r="R69" s="1"/>
      <c r="S69" s="10">
        <v>238918200</v>
      </c>
      <c r="T69" s="10">
        <v>516702500</v>
      </c>
      <c r="U69" s="6">
        <f t="shared" si="10"/>
        <v>0.46239025357918723</v>
      </c>
      <c r="V69" s="1"/>
      <c r="W69" s="9">
        <v>226257400</v>
      </c>
      <c r="X69" s="9">
        <v>525991900</v>
      </c>
      <c r="Y69" s="6">
        <f t="shared" si="11"/>
        <v>0.43015377232995411</v>
      </c>
    </row>
    <row r="70" spans="1:26" x14ac:dyDescent="0.25">
      <c r="A70">
        <v>68</v>
      </c>
      <c r="B70" s="4" t="s">
        <v>67</v>
      </c>
      <c r="C70" s="2">
        <v>7204065596.3800001</v>
      </c>
      <c r="D70" s="2">
        <v>17970301768.939999</v>
      </c>
      <c r="E70" s="6">
        <f t="shared" si="12"/>
        <v>0.40088729109889293</v>
      </c>
      <c r="F70" s="1"/>
      <c r="G70" s="2">
        <v>8697446884.0400009</v>
      </c>
      <c r="H70" s="2">
        <v>18567614835.52</v>
      </c>
      <c r="I70" s="6">
        <f t="shared" si="13"/>
        <v>0.46842025543322413</v>
      </c>
      <c r="J70" s="1"/>
      <c r="K70" s="2">
        <f>8898908972.95+9542499.94</f>
        <v>8908451472.8900013</v>
      </c>
      <c r="L70" s="2">
        <v>20127298018.470001</v>
      </c>
      <c r="M70" s="6">
        <f t="shared" si="14"/>
        <v>0.44260543390946355</v>
      </c>
      <c r="N70" s="1"/>
      <c r="O70" s="9">
        <v>10021570811.65</v>
      </c>
      <c r="P70" s="9">
        <v>20435813987.759998</v>
      </c>
      <c r="Q70" s="6">
        <f t="shared" si="9"/>
        <v>0.49039254407249966</v>
      </c>
      <c r="R70" s="1"/>
      <c r="S70" s="10">
        <v>10366506714.01</v>
      </c>
      <c r="T70" s="10">
        <v>19992534587.330002</v>
      </c>
      <c r="U70" s="6">
        <f t="shared" si="10"/>
        <v>0.51851888357265286</v>
      </c>
      <c r="V70" s="1"/>
      <c r="W70" s="10">
        <v>10377096561.129999</v>
      </c>
      <c r="X70" s="10">
        <v>19427798562.139999</v>
      </c>
      <c r="Y70" s="6">
        <f t="shared" si="11"/>
        <v>0.5341365120674253</v>
      </c>
    </row>
    <row r="71" spans="1:26" x14ac:dyDescent="0.25">
      <c r="A71">
        <v>69</v>
      </c>
      <c r="B71" s="4" t="s">
        <v>68</v>
      </c>
      <c r="C71" s="2">
        <v>27656549.199999999</v>
      </c>
      <c r="D71" s="10">
        <v>48227164.799999997</v>
      </c>
      <c r="E71" s="6">
        <f t="shared" si="12"/>
        <v>0.57346413198231383</v>
      </c>
      <c r="F71" s="1"/>
      <c r="G71" s="2">
        <v>29701692</v>
      </c>
      <c r="H71" s="10">
        <v>50297953</v>
      </c>
      <c r="I71" s="6">
        <f t="shared" si="13"/>
        <v>0.59051492612432954</v>
      </c>
      <c r="J71" s="1"/>
      <c r="K71" s="2">
        <v>27228507.300000001</v>
      </c>
      <c r="L71" s="10">
        <v>50637760</v>
      </c>
      <c r="M71" s="6">
        <f t="shared" si="14"/>
        <v>0.5377115279190865</v>
      </c>
      <c r="N71" s="1"/>
      <c r="O71" s="2">
        <v>27815674</v>
      </c>
      <c r="P71" s="10">
        <v>48176072.899999999</v>
      </c>
      <c r="Q71" s="6">
        <f t="shared" si="9"/>
        <v>0.57737528871930943</v>
      </c>
      <c r="R71" s="1"/>
      <c r="S71" s="10">
        <v>28302900</v>
      </c>
      <c r="T71" s="10">
        <v>48550300</v>
      </c>
      <c r="U71" s="6">
        <f t="shared" si="10"/>
        <v>0.58296035245920208</v>
      </c>
      <c r="V71" s="1"/>
      <c r="W71" s="9">
        <v>26963758</v>
      </c>
      <c r="X71" s="9">
        <v>48821727.299999997</v>
      </c>
      <c r="Y71" s="6">
        <f t="shared" si="11"/>
        <v>0.55229012759653018</v>
      </c>
    </row>
    <row r="72" spans="1:26" x14ac:dyDescent="0.25">
      <c r="A72">
        <v>70</v>
      </c>
      <c r="B72" s="4" t="s">
        <v>69</v>
      </c>
      <c r="C72" s="2">
        <v>43700652</v>
      </c>
      <c r="D72" s="9">
        <v>85035319.599999994</v>
      </c>
      <c r="E72" s="6">
        <f t="shared" si="12"/>
        <v>0.51391177460806536</v>
      </c>
      <c r="F72" s="1"/>
      <c r="G72" s="2">
        <v>50681986.200000003</v>
      </c>
      <c r="H72" s="9">
        <v>99450023.5</v>
      </c>
      <c r="I72" s="6">
        <f t="shared" si="13"/>
        <v>0.50962266690665992</v>
      </c>
      <c r="J72" s="1"/>
      <c r="K72" s="2">
        <v>52202896</v>
      </c>
      <c r="L72" s="9">
        <v>106719607.5</v>
      </c>
      <c r="M72" s="6">
        <f t="shared" si="14"/>
        <v>0.48915937026848605</v>
      </c>
      <c r="N72" s="1"/>
      <c r="O72" s="2">
        <v>54702210</v>
      </c>
      <c r="P72" s="9">
        <v>109078049.59999999</v>
      </c>
      <c r="Q72" s="6">
        <f t="shared" si="9"/>
        <v>0.50149604068461451</v>
      </c>
      <c r="R72" s="1"/>
      <c r="S72" s="9">
        <v>54323403.600000001</v>
      </c>
      <c r="T72" s="9">
        <v>108138078.3</v>
      </c>
      <c r="U72" s="6">
        <f t="shared" si="10"/>
        <v>0.50235221907027361</v>
      </c>
      <c r="V72" s="1"/>
      <c r="W72" s="9">
        <v>56358166.399999999</v>
      </c>
      <c r="X72" s="9">
        <v>108742682.09999999</v>
      </c>
      <c r="Y72" s="6">
        <f t="shared" si="11"/>
        <v>0.51827088785774944</v>
      </c>
    </row>
    <row r="73" spans="1:26" x14ac:dyDescent="0.25">
      <c r="A73">
        <v>71</v>
      </c>
      <c r="B73" s="4" t="s">
        <v>70</v>
      </c>
      <c r="C73" s="2">
        <v>39066368.700000003</v>
      </c>
      <c r="D73" s="9">
        <v>71431221.400000006</v>
      </c>
      <c r="E73" s="6">
        <f t="shared" si="12"/>
        <v>0.54690887169962343</v>
      </c>
      <c r="F73" s="1"/>
      <c r="G73" s="2">
        <v>42264395.5</v>
      </c>
      <c r="H73" s="9">
        <v>82886693.5</v>
      </c>
      <c r="I73" s="6">
        <f t="shared" si="13"/>
        <v>0.50990567623499183</v>
      </c>
      <c r="J73" s="1"/>
      <c r="K73" s="2">
        <v>43645977.100000001</v>
      </c>
      <c r="L73" s="9">
        <v>85050233.799999997</v>
      </c>
      <c r="M73" s="6">
        <f t="shared" si="14"/>
        <v>0.51317880210224653</v>
      </c>
      <c r="N73" s="1"/>
      <c r="O73" s="2">
        <v>41142796.799999997</v>
      </c>
      <c r="P73" s="9">
        <v>84989944</v>
      </c>
      <c r="Q73" s="6">
        <f t="shared" si="9"/>
        <v>0.48409017424461415</v>
      </c>
      <c r="R73" s="1"/>
      <c r="S73" s="2">
        <v>46825071.899999999</v>
      </c>
      <c r="T73" s="2">
        <v>87371752.900000006</v>
      </c>
      <c r="U73" s="6">
        <f t="shared" si="10"/>
        <v>0.53592918015039614</v>
      </c>
      <c r="V73" s="1"/>
      <c r="W73" s="2">
        <v>46825071.899999999</v>
      </c>
      <c r="X73" s="2">
        <v>87371752.900000006</v>
      </c>
      <c r="Y73" s="6">
        <f t="shared" si="11"/>
        <v>0.53592918015039614</v>
      </c>
      <c r="Z73" t="s">
        <v>99</v>
      </c>
    </row>
    <row r="74" spans="1:26" x14ac:dyDescent="0.25">
      <c r="A74">
        <v>72</v>
      </c>
      <c r="B74" s="4" t="s">
        <v>71</v>
      </c>
      <c r="C74" s="2">
        <v>54064128.700000003</v>
      </c>
      <c r="D74" s="9">
        <v>102806157.7</v>
      </c>
      <c r="E74" s="6">
        <f t="shared" si="12"/>
        <v>0.52588414847450327</v>
      </c>
      <c r="F74" s="1"/>
      <c r="G74" s="2">
        <v>56910094</v>
      </c>
      <c r="H74" s="9">
        <v>107339470.90000001</v>
      </c>
      <c r="I74" s="6">
        <f t="shared" si="13"/>
        <v>0.53018794971533623</v>
      </c>
      <c r="J74" s="1"/>
      <c r="K74" s="2">
        <v>57065429.700000003</v>
      </c>
      <c r="L74" s="9">
        <v>107147891.8</v>
      </c>
      <c r="M74" s="6">
        <f t="shared" si="14"/>
        <v>0.53258565092925148</v>
      </c>
      <c r="N74" s="1"/>
      <c r="O74" s="2">
        <v>58167376.200000003</v>
      </c>
      <c r="P74" s="9">
        <v>114217224.7</v>
      </c>
      <c r="Q74" s="6">
        <f t="shared" si="9"/>
        <v>0.50926973889254379</v>
      </c>
      <c r="R74" s="1"/>
      <c r="S74" s="9">
        <v>58443450.5</v>
      </c>
      <c r="T74" s="9">
        <v>116482502.59999999</v>
      </c>
      <c r="U74" s="6">
        <f t="shared" si="10"/>
        <v>0.50173587616583371</v>
      </c>
      <c r="V74" s="1"/>
      <c r="W74" s="9">
        <v>62849316.600000001</v>
      </c>
      <c r="X74" s="9">
        <v>118430267.09999999</v>
      </c>
      <c r="Y74" s="6">
        <f t="shared" si="11"/>
        <v>0.53068626913533323</v>
      </c>
    </row>
    <row r="75" spans="1:26" x14ac:dyDescent="0.25">
      <c r="A75">
        <v>73</v>
      </c>
      <c r="B75" s="4" t="s">
        <v>72</v>
      </c>
      <c r="C75" s="9">
        <v>463430795.30000001</v>
      </c>
      <c r="D75" s="9">
        <v>876511885.5</v>
      </c>
      <c r="E75" s="6">
        <f t="shared" si="12"/>
        <v>0.5287216328340365</v>
      </c>
      <c r="F75" s="1"/>
      <c r="G75" s="9">
        <v>511210123.39999998</v>
      </c>
      <c r="H75" s="9">
        <v>953880062.39999998</v>
      </c>
      <c r="I75" s="6">
        <f t="shared" si="13"/>
        <v>0.53592704528677859</v>
      </c>
      <c r="J75" s="1"/>
      <c r="K75" s="9">
        <v>569161837.5</v>
      </c>
      <c r="L75" s="9">
        <v>937587669.10000002</v>
      </c>
      <c r="M75" s="6">
        <f t="shared" si="14"/>
        <v>0.60704919257987289</v>
      </c>
      <c r="N75" s="1"/>
      <c r="O75" s="9">
        <v>522943586.5</v>
      </c>
      <c r="P75" s="9">
        <v>912677697.5</v>
      </c>
      <c r="Q75" s="6">
        <f t="shared" si="9"/>
        <v>0.57297728204868292</v>
      </c>
      <c r="R75" s="1"/>
      <c r="S75" s="9">
        <v>545175793.60000002</v>
      </c>
      <c r="T75" s="9">
        <v>913231526.79999995</v>
      </c>
      <c r="U75" s="6">
        <f t="shared" si="10"/>
        <v>0.59697434615547929</v>
      </c>
      <c r="V75" s="1"/>
      <c r="W75" s="9">
        <v>552427603.60000002</v>
      </c>
      <c r="X75" s="9">
        <v>952993359.79999995</v>
      </c>
      <c r="Y75" s="6">
        <f t="shared" si="11"/>
        <v>0.57967623585114514</v>
      </c>
    </row>
    <row r="76" spans="1:26" x14ac:dyDescent="0.25">
      <c r="A76">
        <v>74</v>
      </c>
      <c r="B76" s="4" t="s">
        <v>73</v>
      </c>
      <c r="C76" s="9">
        <v>175568215.80000001</v>
      </c>
      <c r="D76" s="9">
        <v>364318229.69999999</v>
      </c>
      <c r="E76" s="6">
        <f t="shared" si="12"/>
        <v>0.48190895071205386</v>
      </c>
      <c r="F76" s="1"/>
      <c r="G76" s="9">
        <v>180661629.40000001</v>
      </c>
      <c r="H76" s="9">
        <v>424877351.89999998</v>
      </c>
      <c r="I76" s="6">
        <f t="shared" si="13"/>
        <v>0.42520889520729482</v>
      </c>
      <c r="J76" s="1"/>
      <c r="K76" s="9">
        <v>184406177.40000001</v>
      </c>
      <c r="L76" s="9">
        <v>346366732.89999998</v>
      </c>
      <c r="M76" s="6">
        <f t="shared" si="14"/>
        <v>0.53240152671717511</v>
      </c>
      <c r="N76" s="1"/>
      <c r="O76" s="9">
        <v>167898816.80000001</v>
      </c>
      <c r="P76" s="9">
        <v>252903195.19999999</v>
      </c>
      <c r="Q76" s="6">
        <f t="shared" si="9"/>
        <v>0.66388570799678071</v>
      </c>
      <c r="R76" s="1"/>
      <c r="S76" s="9">
        <v>164594453.19999999</v>
      </c>
      <c r="T76" s="9">
        <v>261867567.5</v>
      </c>
      <c r="U76" s="6">
        <f t="shared" si="10"/>
        <v>0.62854081080506463</v>
      </c>
      <c r="V76" s="1"/>
      <c r="W76" s="11"/>
      <c r="X76" s="11"/>
      <c r="Y76" s="6">
        <f t="shared" si="11"/>
        <v>0</v>
      </c>
    </row>
    <row r="77" spans="1:26" x14ac:dyDescent="0.25">
      <c r="A77">
        <v>75</v>
      </c>
      <c r="B77" s="4" t="s">
        <v>74</v>
      </c>
      <c r="C77" s="10">
        <v>270811858.30000001</v>
      </c>
      <c r="D77" s="10">
        <v>417110693.39999998</v>
      </c>
      <c r="E77" s="6">
        <f t="shared" si="12"/>
        <v>0.64925657046221397</v>
      </c>
      <c r="F77" s="1"/>
      <c r="G77" s="10">
        <v>273512768.80000001</v>
      </c>
      <c r="H77" s="10">
        <v>435397842.89999998</v>
      </c>
      <c r="I77" s="6">
        <f t="shared" si="13"/>
        <v>0.62819045445482158</v>
      </c>
      <c r="J77" s="1"/>
      <c r="K77" s="10">
        <v>264455677.30000001</v>
      </c>
      <c r="L77" s="10">
        <v>469969017.89999998</v>
      </c>
      <c r="M77" s="6">
        <f t="shared" si="14"/>
        <v>0.56270874723122899</v>
      </c>
      <c r="N77" s="1"/>
      <c r="O77" s="10">
        <v>248124710.19999999</v>
      </c>
      <c r="P77" s="10">
        <v>474624347.10000002</v>
      </c>
      <c r="Q77" s="6">
        <f t="shared" si="9"/>
        <v>0.52278125156466504</v>
      </c>
      <c r="R77" s="1"/>
      <c r="S77" s="10">
        <v>181277000</v>
      </c>
      <c r="T77" s="10">
        <v>486147900</v>
      </c>
      <c r="U77" s="6">
        <f t="shared" si="10"/>
        <v>0.37288446581791262</v>
      </c>
      <c r="V77" s="1"/>
      <c r="W77" s="9">
        <v>251851589.5</v>
      </c>
      <c r="X77" s="9">
        <v>518459735.80000001</v>
      </c>
      <c r="Y77" s="6">
        <f t="shared" si="11"/>
        <v>0.48576884974757956</v>
      </c>
    </row>
    <row r="78" spans="1:26" x14ac:dyDescent="0.25">
      <c r="A78">
        <v>76</v>
      </c>
      <c r="B78" s="4" t="s">
        <v>75</v>
      </c>
      <c r="C78" s="9">
        <v>12754661.6</v>
      </c>
      <c r="D78" s="9">
        <v>29943687.300000001</v>
      </c>
      <c r="E78" s="6">
        <f t="shared" si="12"/>
        <v>0.42595494242955173</v>
      </c>
      <c r="F78" s="1"/>
      <c r="G78" s="9">
        <v>15064102.800000001</v>
      </c>
      <c r="H78" s="9">
        <v>34809000</v>
      </c>
      <c r="I78" s="6">
        <f t="shared" si="13"/>
        <v>0.43276459536326817</v>
      </c>
      <c r="J78" s="1"/>
      <c r="K78" s="9">
        <v>15449669.9</v>
      </c>
      <c r="L78" s="9">
        <v>32587510.100000001</v>
      </c>
      <c r="M78" s="6">
        <f t="shared" si="14"/>
        <v>0.47409789372033057</v>
      </c>
      <c r="N78" s="1"/>
      <c r="O78" s="9">
        <v>17023210</v>
      </c>
      <c r="P78" s="9">
        <v>35609836.600000001</v>
      </c>
      <c r="Q78" s="6">
        <f t="shared" si="9"/>
        <v>0.47804796722936943</v>
      </c>
      <c r="R78" s="1"/>
      <c r="S78" s="2">
        <v>16895421.100000001</v>
      </c>
      <c r="T78" s="2">
        <v>34824646.399999999</v>
      </c>
      <c r="U78" s="6">
        <f t="shared" si="10"/>
        <v>0.48515700363292136</v>
      </c>
      <c r="V78" s="1"/>
      <c r="W78" s="2">
        <v>16895421.100000001</v>
      </c>
      <c r="X78" s="2">
        <v>34824646.399999999</v>
      </c>
      <c r="Y78" s="6">
        <f t="shared" si="11"/>
        <v>0.48515700363292136</v>
      </c>
      <c r="Z78" t="s">
        <v>99</v>
      </c>
    </row>
    <row r="79" spans="1:26" x14ac:dyDescent="0.25">
      <c r="A79">
        <v>77</v>
      </c>
      <c r="B79" s="4" t="s">
        <v>76</v>
      </c>
      <c r="C79" s="9">
        <v>28437689.699999999</v>
      </c>
      <c r="D79" s="9">
        <v>54409173.200000003</v>
      </c>
      <c r="E79" s="6">
        <f t="shared" si="12"/>
        <v>0.52266351476188211</v>
      </c>
      <c r="F79" s="1"/>
      <c r="G79" s="9">
        <v>33305922.5</v>
      </c>
      <c r="H79" s="9">
        <v>58813713.100000001</v>
      </c>
      <c r="I79" s="6">
        <f t="shared" si="13"/>
        <v>0.56629518431136083</v>
      </c>
      <c r="J79" s="1"/>
      <c r="K79" s="9">
        <v>31885029.399999999</v>
      </c>
      <c r="L79" s="9">
        <v>59067749.200000003</v>
      </c>
      <c r="M79" s="6">
        <f t="shared" si="14"/>
        <v>0.539804374330214</v>
      </c>
      <c r="N79" s="1"/>
      <c r="O79" s="9">
        <v>34482548.600000001</v>
      </c>
      <c r="P79" s="9">
        <v>58118376.600000001</v>
      </c>
      <c r="Q79" s="6">
        <f t="shared" si="9"/>
        <v>0.59331575686166016</v>
      </c>
      <c r="R79" s="1"/>
      <c r="S79" s="9">
        <v>34876800.299999997</v>
      </c>
      <c r="T79" s="9">
        <v>59797988.799999997</v>
      </c>
      <c r="U79" s="6">
        <f t="shared" si="10"/>
        <v>0.58324370099885359</v>
      </c>
      <c r="V79" s="1"/>
      <c r="W79" s="9">
        <v>34902347.899999999</v>
      </c>
      <c r="X79" s="9">
        <v>60943377.700000003</v>
      </c>
      <c r="Y79" s="6">
        <f t="shared" si="11"/>
        <v>0.5727012387106335</v>
      </c>
    </row>
    <row r="80" spans="1:26" x14ac:dyDescent="0.25">
      <c r="A80">
        <v>78</v>
      </c>
      <c r="B80" s="4" t="s">
        <v>77</v>
      </c>
      <c r="C80" s="9">
        <v>83912602.599999994</v>
      </c>
      <c r="D80" s="9">
        <v>144963191.69999999</v>
      </c>
      <c r="E80" s="6">
        <f t="shared" si="12"/>
        <v>0.57885454656418134</v>
      </c>
      <c r="F80" s="1"/>
      <c r="G80" s="9">
        <v>94477630.400000006</v>
      </c>
      <c r="H80" s="9">
        <v>169724719.69999999</v>
      </c>
      <c r="I80" s="6">
        <f t="shared" si="13"/>
        <v>0.55665215159580561</v>
      </c>
      <c r="J80" s="1"/>
      <c r="K80" s="9">
        <v>100675534.5</v>
      </c>
      <c r="L80" s="9">
        <v>179069468.09999999</v>
      </c>
      <c r="M80" s="6">
        <f t="shared" si="14"/>
        <v>0.56221496365744772</v>
      </c>
      <c r="N80" s="1"/>
      <c r="O80" s="9">
        <v>99855092.599999994</v>
      </c>
      <c r="P80" s="9">
        <v>191902356.09999999</v>
      </c>
      <c r="Q80" s="6">
        <f t="shared" si="9"/>
        <v>0.52034323407663463</v>
      </c>
      <c r="R80" s="1"/>
      <c r="S80" s="9">
        <v>99674062.200000003</v>
      </c>
      <c r="T80" s="9">
        <v>190102451.5</v>
      </c>
      <c r="U80" s="6">
        <f t="shared" si="10"/>
        <v>0.52431760565696861</v>
      </c>
      <c r="V80" s="1"/>
      <c r="W80" s="9">
        <v>100434597.59999999</v>
      </c>
      <c r="X80" s="9">
        <v>202563448.19999999</v>
      </c>
      <c r="Y80" s="6">
        <f t="shared" si="11"/>
        <v>0.49581796959161362</v>
      </c>
    </row>
    <row r="81" spans="1:26" x14ac:dyDescent="0.25">
      <c r="A81">
        <v>79</v>
      </c>
      <c r="B81" s="4" t="s">
        <v>78</v>
      </c>
      <c r="C81" s="9">
        <v>18976574.100000001</v>
      </c>
      <c r="D81" s="9">
        <v>36940300.5</v>
      </c>
      <c r="E81" s="6">
        <f t="shared" si="12"/>
        <v>0.51370925095750108</v>
      </c>
      <c r="F81" s="1"/>
      <c r="G81" s="9">
        <v>21811644</v>
      </c>
      <c r="H81" s="9">
        <v>40424423.600000001</v>
      </c>
      <c r="I81" s="6">
        <f t="shared" si="13"/>
        <v>0.53956598653889032</v>
      </c>
      <c r="J81" s="1"/>
      <c r="K81" s="9">
        <v>23381643.600000001</v>
      </c>
      <c r="L81" s="9">
        <v>38014231</v>
      </c>
      <c r="M81" s="6">
        <f t="shared" si="14"/>
        <v>0.61507606454014552</v>
      </c>
      <c r="N81" s="1"/>
      <c r="O81" s="9">
        <v>22177398.899999999</v>
      </c>
      <c r="P81" s="9">
        <v>41872100</v>
      </c>
      <c r="Q81" s="6">
        <f t="shared" si="9"/>
        <v>0.52964620594620282</v>
      </c>
      <c r="R81" s="1"/>
      <c r="S81" s="9">
        <v>21829590.300000001</v>
      </c>
      <c r="T81" s="9">
        <v>41681743.299999997</v>
      </c>
      <c r="U81" s="6">
        <f t="shared" si="10"/>
        <v>0.52372066453372168</v>
      </c>
      <c r="V81" s="1"/>
      <c r="W81" s="9">
        <v>23318043.300000001</v>
      </c>
      <c r="X81" s="9">
        <v>42803680.100000001</v>
      </c>
      <c r="Y81" s="6">
        <f t="shared" si="11"/>
        <v>0.54476725472023135</v>
      </c>
    </row>
    <row r="82" spans="1:26" x14ac:dyDescent="0.25">
      <c r="A82">
        <v>80</v>
      </c>
      <c r="B82" s="4" t="s">
        <v>79</v>
      </c>
      <c r="C82" s="9">
        <v>26489548.800000001</v>
      </c>
      <c r="D82" s="9">
        <v>51922280.600000001</v>
      </c>
      <c r="E82" s="6">
        <f t="shared" si="12"/>
        <v>0.51017691237545526</v>
      </c>
      <c r="F82" s="1"/>
      <c r="G82" s="9">
        <v>28216516.600000001</v>
      </c>
      <c r="H82" s="9">
        <v>56478548.5</v>
      </c>
      <c r="I82" s="6">
        <f t="shared" si="13"/>
        <v>0.49959705674801469</v>
      </c>
      <c r="J82" s="1"/>
      <c r="K82" s="9">
        <v>26393265.899999999</v>
      </c>
      <c r="L82" s="9">
        <v>57405687.600000001</v>
      </c>
      <c r="M82" s="6">
        <f t="shared" si="14"/>
        <v>0.45976743774775375</v>
      </c>
      <c r="N82" s="1"/>
      <c r="O82" s="9">
        <v>31445330.5</v>
      </c>
      <c r="P82" s="9">
        <v>59538947.399999999</v>
      </c>
      <c r="Q82" s="6">
        <f t="shared" si="9"/>
        <v>0.52814723593853796</v>
      </c>
      <c r="R82" s="1"/>
      <c r="S82" s="9">
        <v>33721381.700000003</v>
      </c>
      <c r="T82" s="9">
        <v>63006432.600000001</v>
      </c>
      <c r="U82" s="6">
        <f t="shared" si="10"/>
        <v>0.53520537996623541</v>
      </c>
      <c r="V82" s="1"/>
      <c r="W82" s="11"/>
      <c r="X82" s="11"/>
      <c r="Y82" s="6">
        <f t="shared" si="11"/>
        <v>0</v>
      </c>
    </row>
    <row r="83" spans="1:26" x14ac:dyDescent="0.25">
      <c r="A83">
        <v>81</v>
      </c>
      <c r="B83" s="4" t="s">
        <v>80</v>
      </c>
      <c r="C83" s="10">
        <v>81255676.400000006</v>
      </c>
      <c r="D83" s="10">
        <v>157641643.09999999</v>
      </c>
      <c r="E83" s="6">
        <f t="shared" si="12"/>
        <v>0.51544550540148493</v>
      </c>
      <c r="F83" s="1"/>
      <c r="G83" s="10">
        <v>84287379.099999994</v>
      </c>
      <c r="H83" s="10">
        <v>181263607.5</v>
      </c>
      <c r="I83" s="6">
        <f t="shared" si="13"/>
        <v>0.4649989055304441</v>
      </c>
      <c r="J83" s="1"/>
      <c r="K83" s="10">
        <v>94854511.5</v>
      </c>
      <c r="L83" s="10">
        <v>203449416.80000001</v>
      </c>
      <c r="M83" s="6">
        <f t="shared" si="14"/>
        <v>0.46623142495044001</v>
      </c>
      <c r="N83" s="1"/>
      <c r="O83" s="10">
        <v>100485400</v>
      </c>
      <c r="P83" s="10">
        <v>205854200</v>
      </c>
      <c r="Q83" s="6">
        <f t="shared" si="9"/>
        <v>0.48813869233661494</v>
      </c>
      <c r="R83" s="1"/>
      <c r="S83" s="10">
        <v>81341700</v>
      </c>
      <c r="T83" s="10">
        <v>224879000</v>
      </c>
      <c r="U83" s="6">
        <f t="shared" si="10"/>
        <v>0.36171318798109203</v>
      </c>
      <c r="V83" s="1"/>
      <c r="W83" s="9">
        <v>79356300</v>
      </c>
      <c r="X83" s="9">
        <v>232434200</v>
      </c>
      <c r="Y83" s="6">
        <f t="shared" si="11"/>
        <v>0.34141404320018309</v>
      </c>
    </row>
    <row r="84" spans="1:26" x14ac:dyDescent="0.25">
      <c r="A84">
        <v>82</v>
      </c>
      <c r="B84" s="4" t="s">
        <v>81</v>
      </c>
      <c r="C84" s="10">
        <v>89362800</v>
      </c>
      <c r="D84" s="10">
        <v>174686400</v>
      </c>
      <c r="E84" s="6">
        <f t="shared" si="12"/>
        <v>0.51156128925892341</v>
      </c>
      <c r="F84" s="1"/>
      <c r="G84" s="10">
        <v>106308800</v>
      </c>
      <c r="H84" s="10">
        <v>195541200</v>
      </c>
      <c r="I84" s="6">
        <f t="shared" si="13"/>
        <v>0.54366445536797359</v>
      </c>
      <c r="J84" s="1"/>
      <c r="K84" s="10">
        <v>108593300</v>
      </c>
      <c r="L84" s="10">
        <v>206711500</v>
      </c>
      <c r="M84" s="6">
        <f t="shared" si="14"/>
        <v>0.52533748727090657</v>
      </c>
      <c r="N84" s="1"/>
      <c r="O84" s="10">
        <v>122018800</v>
      </c>
      <c r="P84" s="10">
        <v>193313200</v>
      </c>
      <c r="Q84" s="6">
        <f t="shared" si="9"/>
        <v>0.63119745573504549</v>
      </c>
      <c r="R84" s="1"/>
      <c r="S84" s="10">
        <v>106063600</v>
      </c>
      <c r="T84" s="10">
        <v>182164300</v>
      </c>
      <c r="U84" s="6">
        <f t="shared" si="10"/>
        <v>0.58224141612818758</v>
      </c>
      <c r="V84" s="1"/>
      <c r="W84" s="9">
        <v>100641800</v>
      </c>
      <c r="X84" s="9">
        <v>210175900</v>
      </c>
      <c r="Y84" s="6">
        <f t="shared" si="11"/>
        <v>0.47884557649092974</v>
      </c>
    </row>
    <row r="85" spans="1:26" x14ac:dyDescent="0.25">
      <c r="A85">
        <v>83</v>
      </c>
      <c r="B85" s="4" t="s">
        <v>82</v>
      </c>
      <c r="C85" s="9">
        <v>52229905.299999997</v>
      </c>
      <c r="D85" s="9">
        <v>107219262.5</v>
      </c>
      <c r="E85" s="6">
        <f t="shared" si="12"/>
        <v>0.48713173437468849</v>
      </c>
      <c r="F85" s="1"/>
      <c r="G85" s="9">
        <v>54372470.600000001</v>
      </c>
      <c r="H85" s="9">
        <v>122522268.7</v>
      </c>
      <c r="I85" s="6">
        <f t="shared" si="13"/>
        <v>0.44377623085916623</v>
      </c>
      <c r="J85" s="1"/>
      <c r="K85" s="9">
        <v>61746370.799999997</v>
      </c>
      <c r="L85" s="9">
        <v>114499431.09999999</v>
      </c>
      <c r="M85" s="6">
        <f t="shared" si="14"/>
        <v>0.53927229337997995</v>
      </c>
      <c r="N85" s="1"/>
      <c r="O85" s="9">
        <v>59067428.299999997</v>
      </c>
      <c r="P85" s="9">
        <v>114342892.40000001</v>
      </c>
      <c r="Q85" s="6">
        <f t="shared" si="9"/>
        <v>0.51658154748584961</v>
      </c>
      <c r="R85" s="1"/>
      <c r="S85" s="9">
        <v>55982612.100000001</v>
      </c>
      <c r="T85" s="9">
        <v>116319786.2</v>
      </c>
      <c r="U85" s="6">
        <f t="shared" si="10"/>
        <v>0.48128193774138833</v>
      </c>
      <c r="V85" s="1"/>
      <c r="W85" s="9">
        <v>56873688.399999999</v>
      </c>
      <c r="X85" s="9">
        <v>115734111.40000001</v>
      </c>
      <c r="Y85" s="6">
        <f t="shared" si="11"/>
        <v>0.49141681490458133</v>
      </c>
    </row>
    <row r="86" spans="1:26" x14ac:dyDescent="0.25">
      <c r="A86">
        <v>84</v>
      </c>
      <c r="B86" s="4" t="s">
        <v>83</v>
      </c>
      <c r="C86" s="9">
        <v>25423071.600000001</v>
      </c>
      <c r="D86" s="9">
        <v>45577032.399999999</v>
      </c>
      <c r="E86" s="6">
        <f t="shared" si="12"/>
        <v>0.55780445240221477</v>
      </c>
      <c r="F86" s="1"/>
      <c r="G86" s="9">
        <v>25725230.100000001</v>
      </c>
      <c r="H86" s="9">
        <v>52944739.600000001</v>
      </c>
      <c r="I86" s="6">
        <f t="shared" si="13"/>
        <v>0.48588831098906754</v>
      </c>
      <c r="J86" s="1"/>
      <c r="K86" s="9">
        <v>27848557.899999999</v>
      </c>
      <c r="L86" s="9">
        <v>51105115.600000001</v>
      </c>
      <c r="M86" s="6">
        <f t="shared" si="14"/>
        <v>0.544927011181636</v>
      </c>
      <c r="N86" s="1"/>
      <c r="O86" s="9">
        <v>29691715.800000001</v>
      </c>
      <c r="P86" s="9">
        <v>57619024.100000001</v>
      </c>
      <c r="Q86" s="6">
        <f t="shared" si="9"/>
        <v>0.51531098042321755</v>
      </c>
      <c r="R86" s="1"/>
      <c r="S86" s="9">
        <v>29129589.5</v>
      </c>
      <c r="T86" s="9">
        <v>58944600.600000001</v>
      </c>
      <c r="U86" s="6">
        <f t="shared" si="10"/>
        <v>0.49418588307475952</v>
      </c>
      <c r="V86" s="1"/>
      <c r="W86" s="9">
        <v>28877119.399999999</v>
      </c>
      <c r="X86" s="9">
        <v>56953818.200000003</v>
      </c>
      <c r="Y86" s="6">
        <f t="shared" si="11"/>
        <v>0.50702692659857518</v>
      </c>
    </row>
    <row r="87" spans="1:26" x14ac:dyDescent="0.25">
      <c r="A87">
        <v>85</v>
      </c>
      <c r="B87" s="4" t="s">
        <v>84</v>
      </c>
      <c r="C87" s="9">
        <v>37614657.200000003</v>
      </c>
      <c r="D87" s="9">
        <v>71464685.299999997</v>
      </c>
      <c r="E87" s="6">
        <f t="shared" si="12"/>
        <v>0.52633908681047537</v>
      </c>
      <c r="F87" s="1"/>
      <c r="G87" s="9">
        <v>42831402</v>
      </c>
      <c r="H87" s="9">
        <v>78440946.799999997</v>
      </c>
      <c r="I87" s="6">
        <f t="shared" si="13"/>
        <v>0.54603372023551355</v>
      </c>
      <c r="J87" s="1"/>
      <c r="K87" s="9">
        <v>42873209.299999997</v>
      </c>
      <c r="L87" s="9">
        <v>79966431.200000003</v>
      </c>
      <c r="M87" s="6">
        <f t="shared" si="14"/>
        <v>0.53614008599148288</v>
      </c>
      <c r="N87" s="1"/>
      <c r="O87" s="9">
        <v>46726277.200000003</v>
      </c>
      <c r="P87" s="9">
        <v>88342456.400000006</v>
      </c>
      <c r="Q87" s="6">
        <f t="shared" si="9"/>
        <v>0.52892209594479878</v>
      </c>
      <c r="R87" s="1"/>
      <c r="S87" s="2">
        <v>47312529.799999997</v>
      </c>
      <c r="T87" s="2">
        <v>89589111.200000003</v>
      </c>
      <c r="U87" s="6">
        <f t="shared" si="10"/>
        <v>0.5281058062332914</v>
      </c>
      <c r="V87" s="1"/>
      <c r="W87" s="2">
        <v>47312529.799999997</v>
      </c>
      <c r="X87" s="2">
        <v>89589111.200000003</v>
      </c>
      <c r="Y87" s="6">
        <f t="shared" si="11"/>
        <v>0.5281058062332914</v>
      </c>
      <c r="Z87" t="s">
        <v>99</v>
      </c>
    </row>
    <row r="88" spans="1:26" x14ac:dyDescent="0.25">
      <c r="A88">
        <v>86</v>
      </c>
      <c r="B88" s="4" t="s">
        <v>85</v>
      </c>
      <c r="C88" s="10">
        <v>181846400</v>
      </c>
      <c r="D88" s="10">
        <v>343996900</v>
      </c>
      <c r="E88" s="6">
        <f t="shared" si="12"/>
        <v>0.52862801961296746</v>
      </c>
      <c r="F88" s="1"/>
      <c r="G88" s="10">
        <v>189957600</v>
      </c>
      <c r="H88" s="10">
        <v>377266400</v>
      </c>
      <c r="I88" s="6">
        <f t="shared" si="13"/>
        <v>0.50351051670649705</v>
      </c>
      <c r="J88" s="1"/>
      <c r="K88" s="10">
        <v>214478900</v>
      </c>
      <c r="L88" s="10">
        <v>381876700</v>
      </c>
      <c r="M88" s="6">
        <f t="shared" si="14"/>
        <v>0.5616443736944412</v>
      </c>
      <c r="N88" s="1"/>
      <c r="O88" s="10">
        <v>180121000</v>
      </c>
      <c r="P88" s="10">
        <v>380665100</v>
      </c>
      <c r="Q88" s="6">
        <f t="shared" si="9"/>
        <v>0.47317445176875944</v>
      </c>
      <c r="R88" s="1"/>
      <c r="S88" s="10">
        <v>208103200</v>
      </c>
      <c r="T88" s="10">
        <v>387467900</v>
      </c>
      <c r="U88" s="6">
        <f t="shared" si="10"/>
        <v>0.53708500755804545</v>
      </c>
      <c r="V88" s="1"/>
      <c r="W88" s="9">
        <v>187976300</v>
      </c>
      <c r="X88" s="9">
        <v>400760500</v>
      </c>
      <c r="Y88" s="6">
        <f t="shared" si="11"/>
        <v>0.46904897064456202</v>
      </c>
    </row>
    <row r="89" spans="1:26" x14ac:dyDescent="0.25">
      <c r="A89">
        <v>87</v>
      </c>
      <c r="B89" s="4" t="s">
        <v>86</v>
      </c>
      <c r="C89" s="9">
        <v>20872121.100000001</v>
      </c>
      <c r="D89" s="9">
        <v>41611275.200000003</v>
      </c>
      <c r="E89" s="6">
        <f t="shared" si="12"/>
        <v>0.50159772801195002</v>
      </c>
      <c r="F89" s="1"/>
      <c r="G89" s="9">
        <v>24290066.800000001</v>
      </c>
      <c r="H89" s="9">
        <v>42940360.100000001</v>
      </c>
      <c r="I89" s="6">
        <f t="shared" si="13"/>
        <v>0.56566984402163878</v>
      </c>
      <c r="J89" s="1"/>
      <c r="K89" s="9">
        <v>24613699.600000001</v>
      </c>
      <c r="L89" s="9">
        <v>44786290.799999997</v>
      </c>
      <c r="M89" s="6">
        <f t="shared" si="14"/>
        <v>0.5495811142279281</v>
      </c>
      <c r="N89" s="1"/>
      <c r="O89" s="9">
        <v>25034348.699999999</v>
      </c>
      <c r="P89" s="9">
        <v>43104033.799999997</v>
      </c>
      <c r="Q89" s="6">
        <f t="shared" si="9"/>
        <v>0.58078900030929359</v>
      </c>
      <c r="R89" s="1"/>
      <c r="S89" s="9">
        <v>24240461.199999999</v>
      </c>
      <c r="T89" s="9">
        <v>43748527.899999999</v>
      </c>
      <c r="U89" s="6">
        <f t="shared" si="10"/>
        <v>0.55408632846820882</v>
      </c>
      <c r="V89" s="1"/>
      <c r="W89" s="9">
        <v>24006062.699999999</v>
      </c>
      <c r="X89" s="9">
        <v>45215757.299999997</v>
      </c>
      <c r="Y89" s="6">
        <f t="shared" si="11"/>
        <v>0.53092249546376613</v>
      </c>
    </row>
    <row r="90" spans="1:26" x14ac:dyDescent="0.25">
      <c r="A90">
        <v>88</v>
      </c>
      <c r="B90" s="4" t="s">
        <v>87</v>
      </c>
      <c r="C90" s="9">
        <v>89940584.400000006</v>
      </c>
      <c r="D90" s="9">
        <v>189935893.59999999</v>
      </c>
      <c r="E90" s="6">
        <f t="shared" si="12"/>
        <v>0.4735312672885964</v>
      </c>
      <c r="F90" s="1"/>
      <c r="G90" s="9">
        <v>110438649</v>
      </c>
      <c r="H90" s="9">
        <v>212955935.5</v>
      </c>
      <c r="I90" s="6">
        <f t="shared" si="13"/>
        <v>0.51859859524788876</v>
      </c>
      <c r="J90" s="1"/>
      <c r="K90" s="9">
        <v>108867216.2</v>
      </c>
      <c r="L90" s="9">
        <v>224899086.40000001</v>
      </c>
      <c r="M90" s="6">
        <f t="shared" si="14"/>
        <v>0.48407140261286541</v>
      </c>
      <c r="N90" s="1"/>
      <c r="O90" s="9">
        <v>106639451.2</v>
      </c>
      <c r="P90" s="9">
        <v>234285823.40000001</v>
      </c>
      <c r="Q90" s="6">
        <f t="shared" si="9"/>
        <v>0.45516817728204034</v>
      </c>
      <c r="R90" s="1"/>
      <c r="S90" s="9">
        <v>112601832.2</v>
      </c>
      <c r="T90" s="9">
        <v>232238364.5</v>
      </c>
      <c r="U90" s="6">
        <f t="shared" si="10"/>
        <v>0.48485456932332127</v>
      </c>
      <c r="V90" s="1"/>
      <c r="W90" s="9">
        <v>117637072.8</v>
      </c>
      <c r="X90" s="9">
        <v>235546513.90000001</v>
      </c>
      <c r="Y90" s="6">
        <f t="shared" si="11"/>
        <v>0.49942183754815483</v>
      </c>
    </row>
    <row r="91" spans="1:26" x14ac:dyDescent="0.25">
      <c r="A91">
        <v>89</v>
      </c>
      <c r="B91" s="4" t="s">
        <v>88</v>
      </c>
      <c r="C91" s="9">
        <v>65598900</v>
      </c>
      <c r="D91" s="9">
        <v>137230600</v>
      </c>
      <c r="E91" s="6">
        <f t="shared" si="12"/>
        <v>0.47801947962043451</v>
      </c>
      <c r="F91" s="1"/>
      <c r="G91" s="9">
        <v>72001501.5</v>
      </c>
      <c r="H91" s="9">
        <v>144440526.09999999</v>
      </c>
      <c r="I91" s="6">
        <f t="shared" si="13"/>
        <v>0.49848545587650006</v>
      </c>
      <c r="J91" s="1"/>
      <c r="K91" s="9">
        <v>77185830.599999994</v>
      </c>
      <c r="L91" s="9">
        <v>144432177.30000001</v>
      </c>
      <c r="M91" s="6">
        <f t="shared" si="14"/>
        <v>0.53440882802505529</v>
      </c>
      <c r="N91" s="1"/>
      <c r="O91" s="9">
        <v>75519245.400000006</v>
      </c>
      <c r="P91" s="9">
        <v>152306995.5</v>
      </c>
      <c r="Q91" s="6">
        <f t="shared" si="9"/>
        <v>0.49583569784225706</v>
      </c>
      <c r="R91" s="1"/>
      <c r="S91" s="9">
        <v>78923594.900000006</v>
      </c>
      <c r="T91" s="9">
        <v>157178287.30000001</v>
      </c>
      <c r="U91" s="6">
        <f t="shared" si="10"/>
        <v>0.50212784638225283</v>
      </c>
      <c r="V91" s="1"/>
      <c r="W91" s="9">
        <v>79513607.099999994</v>
      </c>
      <c r="X91" s="9">
        <v>162742863.69999999</v>
      </c>
      <c r="Y91" s="6">
        <f t="shared" si="11"/>
        <v>0.48858429360426697</v>
      </c>
    </row>
    <row r="92" spans="1:26" x14ac:dyDescent="0.25">
      <c r="A92">
        <v>90</v>
      </c>
      <c r="B92" s="4" t="s">
        <v>89</v>
      </c>
      <c r="C92" s="9">
        <v>18840789.100000001</v>
      </c>
      <c r="D92" s="9">
        <v>33645878.399999999</v>
      </c>
      <c r="E92" s="6">
        <f t="shared" si="12"/>
        <v>0.55997316747123482</v>
      </c>
      <c r="F92" s="1"/>
      <c r="G92" s="9">
        <v>20751918.699999999</v>
      </c>
      <c r="H92" s="9">
        <v>37581832.100000001</v>
      </c>
      <c r="I92" s="6">
        <f t="shared" si="13"/>
        <v>0.55217953836795519</v>
      </c>
      <c r="J92" s="1"/>
      <c r="K92" s="9">
        <v>23025340.800000001</v>
      </c>
      <c r="L92" s="9">
        <v>37292415.700000003</v>
      </c>
      <c r="M92" s="6">
        <f t="shared" si="14"/>
        <v>0.61742690484918084</v>
      </c>
      <c r="N92" s="1"/>
      <c r="O92" s="9">
        <v>23503381.600000001</v>
      </c>
      <c r="P92" s="9">
        <v>39597354.5</v>
      </c>
      <c r="Q92" s="6">
        <f t="shared" si="9"/>
        <v>0.59355939043857087</v>
      </c>
      <c r="R92" s="1"/>
      <c r="S92" s="9">
        <v>24357445.699999999</v>
      </c>
      <c r="T92" s="9">
        <v>40976457</v>
      </c>
      <c r="U92" s="6">
        <f t="shared" si="10"/>
        <v>0.59442537211062441</v>
      </c>
      <c r="V92" s="1"/>
      <c r="W92" s="9">
        <v>25208150.5</v>
      </c>
      <c r="X92" s="9">
        <v>42329100.600000001</v>
      </c>
      <c r="Y92" s="6">
        <f t="shared" si="11"/>
        <v>0.59552766637333177</v>
      </c>
    </row>
    <row r="93" spans="1:26" x14ac:dyDescent="0.25">
      <c r="A93">
        <v>91</v>
      </c>
      <c r="B93" s="4" t="s">
        <v>90</v>
      </c>
      <c r="C93" s="9">
        <v>42484076.600000001</v>
      </c>
      <c r="D93" s="9">
        <v>91097375.700000003</v>
      </c>
      <c r="E93" s="6">
        <f t="shared" si="12"/>
        <v>0.46635895132597105</v>
      </c>
      <c r="F93" s="1"/>
      <c r="G93" s="9">
        <v>48879144</v>
      </c>
      <c r="H93" s="9">
        <v>109730137.90000001</v>
      </c>
      <c r="I93" s="6">
        <f t="shared" si="13"/>
        <v>0.44544867012328798</v>
      </c>
      <c r="J93" s="1"/>
      <c r="K93" s="9">
        <v>58009529.799999997</v>
      </c>
      <c r="L93" s="9">
        <v>109679923.90000001</v>
      </c>
      <c r="M93" s="6">
        <f t="shared" si="14"/>
        <v>0.52889834107552658</v>
      </c>
      <c r="N93" s="1"/>
      <c r="O93" s="9">
        <v>60185903.600000001</v>
      </c>
      <c r="P93" s="9">
        <v>110694839.59999999</v>
      </c>
      <c r="Q93" s="6">
        <f t="shared" si="9"/>
        <v>0.54371011166811434</v>
      </c>
      <c r="R93" s="1"/>
      <c r="S93" s="9">
        <v>56442723.700000003</v>
      </c>
      <c r="T93" s="9">
        <v>118551454.09999999</v>
      </c>
      <c r="U93" s="6">
        <f t="shared" si="10"/>
        <v>0.47610317501790983</v>
      </c>
      <c r="V93" s="1"/>
      <c r="W93" s="9">
        <v>56442723.700000003</v>
      </c>
      <c r="X93" s="9">
        <v>118551454.09999999</v>
      </c>
      <c r="Y93" s="6">
        <f t="shared" si="11"/>
        <v>0.47610317501790983</v>
      </c>
      <c r="Z93" t="s">
        <v>99</v>
      </c>
    </row>
    <row r="94" spans="1:26" x14ac:dyDescent="0.25">
      <c r="A94">
        <v>92</v>
      </c>
      <c r="B94" s="4" t="s">
        <v>91</v>
      </c>
      <c r="C94" s="10">
        <v>345587000</v>
      </c>
      <c r="D94" s="10">
        <v>708248500</v>
      </c>
      <c r="E94" s="6">
        <f t="shared" si="12"/>
        <v>0.48794596811712271</v>
      </c>
      <c r="F94" s="1"/>
      <c r="G94" s="10">
        <v>404235532.80000001</v>
      </c>
      <c r="H94" s="10">
        <v>734337478.60000002</v>
      </c>
      <c r="I94" s="6">
        <f t="shared" si="13"/>
        <v>0.55047651056931901</v>
      </c>
      <c r="J94" s="1"/>
      <c r="K94" s="10">
        <v>382692700</v>
      </c>
      <c r="L94" s="10">
        <v>749406900</v>
      </c>
      <c r="M94" s="6">
        <f t="shared" si="14"/>
        <v>0.51066076386539805</v>
      </c>
      <c r="N94" s="1"/>
      <c r="O94" s="10">
        <v>452375100</v>
      </c>
      <c r="P94" s="10">
        <v>777296000</v>
      </c>
      <c r="Q94" s="6">
        <f t="shared" si="9"/>
        <v>0.58198562709701318</v>
      </c>
      <c r="R94" s="1"/>
      <c r="S94" s="10">
        <v>433057400</v>
      </c>
      <c r="T94" s="10">
        <v>778881200</v>
      </c>
      <c r="U94" s="6">
        <f t="shared" si="10"/>
        <v>0.55599929745383503</v>
      </c>
      <c r="V94" s="1"/>
      <c r="W94" s="9">
        <v>447211800</v>
      </c>
      <c r="X94" s="9">
        <v>771524800</v>
      </c>
      <c r="Y94" s="6">
        <f t="shared" si="11"/>
        <v>0.57964669444196737</v>
      </c>
    </row>
  </sheetData>
  <sortState ref="A3:K94">
    <sortCondition ref="A3:A94"/>
  </sortState>
  <mergeCells count="8">
    <mergeCell ref="S1:U1"/>
    <mergeCell ref="W1:Y1"/>
    <mergeCell ref="B1:B2"/>
    <mergeCell ref="A1:A2"/>
    <mergeCell ref="O1:Q1"/>
    <mergeCell ref="K1:M1"/>
    <mergeCell ref="G1:I1"/>
    <mergeCell ref="C1:E1"/>
  </mergeCells>
  <conditionalFormatting sqref="Q3:Q94">
    <cfRule type="cellIs" dxfId="20" priority="1063" stopIfTrue="1" operator="greaterThan">
      <formula>0.54</formula>
    </cfRule>
    <cfRule type="cellIs" dxfId="19" priority="1064" stopIfTrue="1" operator="between">
      <formula>0.513</formula>
      <formula>0.54</formula>
    </cfRule>
    <cfRule type="cellIs" dxfId="18" priority="1065" stopIfTrue="1" operator="lessThan">
      <formula>0.513</formula>
    </cfRule>
  </conditionalFormatting>
  <conditionalFormatting sqref="U3:U94">
    <cfRule type="cellIs" dxfId="17" priority="1060" stopIfTrue="1" operator="greaterThan">
      <formula>0.54</formula>
    </cfRule>
    <cfRule type="cellIs" dxfId="16" priority="1061" stopIfTrue="1" operator="between">
      <formula>0.513</formula>
      <formula>0.54</formula>
    </cfRule>
    <cfRule type="cellIs" dxfId="15" priority="1062" stopIfTrue="1" operator="lessThan">
      <formula>0.513</formula>
    </cfRule>
  </conditionalFormatting>
  <conditionalFormatting sqref="Y3:Y94">
    <cfRule type="cellIs" dxfId="14" priority="1057" stopIfTrue="1" operator="greaterThan">
      <formula>0.54</formula>
    </cfRule>
    <cfRule type="cellIs" dxfId="13" priority="1058" stopIfTrue="1" operator="between">
      <formula>0.513</formula>
      <formula>0.54</formula>
    </cfRule>
    <cfRule type="cellIs" dxfId="12" priority="1059" stopIfTrue="1" operator="lessThan">
      <formula>0.513</formula>
    </cfRule>
  </conditionalFormatting>
  <conditionalFormatting sqref="E3:E94">
    <cfRule type="cellIs" dxfId="11" priority="1048" stopIfTrue="1" operator="greaterThan">
      <formula>0.54</formula>
    </cfRule>
    <cfRule type="cellIs" dxfId="10" priority="1049" stopIfTrue="1" operator="between">
      <formula>0.513</formula>
      <formula>0.54</formula>
    </cfRule>
    <cfRule type="cellIs" dxfId="9" priority="1050" stopIfTrue="1" operator="lessThan">
      <formula>0.513</formula>
    </cfRule>
  </conditionalFormatting>
  <conditionalFormatting sqref="I3:I94">
    <cfRule type="cellIs" dxfId="8" priority="4" stopIfTrue="1" operator="greaterThan">
      <formula>0.54</formula>
    </cfRule>
    <cfRule type="cellIs" dxfId="7" priority="5" stopIfTrue="1" operator="between">
      <formula>0.513</formula>
      <formula>0.54</formula>
    </cfRule>
    <cfRule type="cellIs" dxfId="6" priority="6" stopIfTrue="1" operator="lessThan">
      <formula>0.513</formula>
    </cfRule>
  </conditionalFormatting>
  <conditionalFormatting sqref="M3:M94">
    <cfRule type="cellIs" dxfId="5" priority="1" stopIfTrue="1" operator="greaterThan">
      <formula>0.54</formula>
    </cfRule>
    <cfRule type="cellIs" dxfId="4" priority="2" stopIfTrue="1" operator="between">
      <formula>0.513</formula>
      <formula>0.54</formula>
    </cfRule>
    <cfRule type="cellIs" dxfId="3" priority="3" stopIfTrue="1" operator="lessThan">
      <formula>0.513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7"/>
  <sheetViews>
    <sheetView workbookViewId="0">
      <selection activeCell="O6" sqref="O6"/>
    </sheetView>
  </sheetViews>
  <sheetFormatPr defaultRowHeight="15" x14ac:dyDescent="0.25"/>
  <cols>
    <col min="4" max="4" width="36.85546875" bestFit="1" customWidth="1"/>
  </cols>
  <sheetData>
    <row r="3" spans="4:5" x14ac:dyDescent="0.25">
      <c r="D3" s="12" t="s">
        <v>129</v>
      </c>
      <c r="E3" s="14">
        <f>COUNTIF(DADOS!Y3:Y94,"&lt;0,513")-E6</f>
        <v>40</v>
      </c>
    </row>
    <row r="4" spans="4:5" x14ac:dyDescent="0.25">
      <c r="D4" s="12" t="s">
        <v>100</v>
      </c>
      <c r="E4" s="14">
        <v>21</v>
      </c>
    </row>
    <row r="5" spans="4:5" x14ac:dyDescent="0.25">
      <c r="D5" s="12" t="s">
        <v>101</v>
      </c>
      <c r="E5" s="14">
        <f>COUNTIF(DADOS!Y3:Y94,"&gt;0,54")</f>
        <v>19</v>
      </c>
    </row>
    <row r="6" spans="4:5" x14ac:dyDescent="0.25">
      <c r="D6" s="12" t="s">
        <v>102</v>
      </c>
      <c r="E6" s="14">
        <f>COUNTIF(DADOS!Y3:Y94,"=0")</f>
        <v>12</v>
      </c>
    </row>
    <row r="7" spans="4:5" x14ac:dyDescent="0.25">
      <c r="D7" s="13" t="s">
        <v>103</v>
      </c>
      <c r="E7" s="14">
        <f>SUM(E3:E6)</f>
        <v>92</v>
      </c>
    </row>
  </sheetData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9"/>
  <sheetViews>
    <sheetView workbookViewId="0">
      <selection activeCell="D28" sqref="D28"/>
    </sheetView>
  </sheetViews>
  <sheetFormatPr defaultRowHeight="15" x14ac:dyDescent="0.25"/>
  <cols>
    <col min="4" max="9" width="31.7109375" customWidth="1"/>
  </cols>
  <sheetData>
    <row r="2" spans="4:9" x14ac:dyDescent="0.25">
      <c r="D2" s="22" t="s">
        <v>107</v>
      </c>
      <c r="E2" s="36" t="s">
        <v>0</v>
      </c>
      <c r="F2" s="36"/>
      <c r="G2" s="36"/>
      <c r="H2" s="36"/>
      <c r="I2" s="36"/>
    </row>
    <row r="3" spans="4:9" x14ac:dyDescent="0.25">
      <c r="D3" s="22" t="s">
        <v>119</v>
      </c>
      <c r="E3" s="22" t="s">
        <v>96</v>
      </c>
      <c r="F3" s="22" t="s">
        <v>108</v>
      </c>
      <c r="G3" s="22" t="s">
        <v>120</v>
      </c>
      <c r="H3" s="22" t="s">
        <v>121</v>
      </c>
      <c r="I3" s="22" t="s">
        <v>122</v>
      </c>
    </row>
    <row r="4" spans="4:9" x14ac:dyDescent="0.25">
      <c r="D4" s="27" t="s">
        <v>127</v>
      </c>
      <c r="E4" s="26">
        <f>VLOOKUP($E$2,DADOS!$B$1:$Y$94,3,TRUE)</f>
        <v>689315624.79999995</v>
      </c>
      <c r="F4" s="26">
        <f>VLOOKUP($E$2,DADOS!$B$1:$Y$94,2,TRUE)</f>
        <v>411307211.80000001</v>
      </c>
      <c r="G4" s="25">
        <f t="shared" ref="G4:G6" si="0">E4*0.54</f>
        <v>372230437.39200002</v>
      </c>
      <c r="H4" s="24">
        <f t="shared" ref="H4:H6" si="1">E4*0.486</f>
        <v>335007393.65279996</v>
      </c>
      <c r="I4" s="24">
        <f t="shared" ref="I4:I6" si="2">E4*0.513</f>
        <v>353618915.52239996</v>
      </c>
    </row>
    <row r="5" spans="4:9" x14ac:dyDescent="0.25">
      <c r="D5" s="27" t="s">
        <v>128</v>
      </c>
      <c r="E5" s="26">
        <f>VLOOKUP($E$2,DADOS!$B$1:$Y$94,7,TRUE)</f>
        <v>832993410.5</v>
      </c>
      <c r="F5" s="26">
        <f>VLOOKUP($E$2,DADOS!$B$1:$Y$94,6,TRUE)</f>
        <v>497854972.60000002</v>
      </c>
      <c r="G5" s="25">
        <f t="shared" si="0"/>
        <v>449816441.67000002</v>
      </c>
      <c r="H5" s="24">
        <f t="shared" si="1"/>
        <v>404834797.50299996</v>
      </c>
      <c r="I5" s="24">
        <f t="shared" si="2"/>
        <v>427325619.58649999</v>
      </c>
    </row>
    <row r="6" spans="4:9" x14ac:dyDescent="0.25">
      <c r="D6" s="27" t="s">
        <v>123</v>
      </c>
      <c r="E6" s="26">
        <f>VLOOKUP($E$2,DADOS!$B$1:$Y$94,11,TRUE)</f>
        <v>875573035.5</v>
      </c>
      <c r="F6" s="26">
        <f>VLOOKUP($E$2,DADOS!$B$1:$Y$94,10,TRUE)</f>
        <v>470057196.10000002</v>
      </c>
      <c r="G6" s="25">
        <f t="shared" si="0"/>
        <v>472809439.17000002</v>
      </c>
      <c r="H6" s="24">
        <f t="shared" si="1"/>
        <v>425528495.25299996</v>
      </c>
      <c r="I6" s="24">
        <f t="shared" si="2"/>
        <v>449168967.21149999</v>
      </c>
    </row>
    <row r="7" spans="4:9" x14ac:dyDescent="0.25">
      <c r="D7" s="23" t="s">
        <v>124</v>
      </c>
      <c r="E7" s="26">
        <f>VLOOKUP($E$2,DADOS!$B$1:$Y$94,15,TRUE)</f>
        <v>908524519.60000002</v>
      </c>
      <c r="F7" s="26">
        <f>VLOOKUP($E$2,DADOS!$B$1:$Y$94,14,TRUE)</f>
        <v>477130210.69999999</v>
      </c>
      <c r="G7" s="25">
        <f>E7*0.54</f>
        <v>490603240.58400005</v>
      </c>
      <c r="H7" s="24">
        <f>E7*0.486</f>
        <v>441542916.52560002</v>
      </c>
      <c r="I7" s="24">
        <f>E7*0.513</f>
        <v>466073078.55480003</v>
      </c>
    </row>
    <row r="8" spans="4:9" x14ac:dyDescent="0.25">
      <c r="D8" s="23" t="s">
        <v>125</v>
      </c>
      <c r="E8" s="26">
        <f>VLOOKUP($E$2,DADOS!$B$1:$Y$94,19,TRUE)</f>
        <v>882006838.10000002</v>
      </c>
      <c r="F8" s="26">
        <f>VLOOKUP($E$2,DADOS!$B$1:$Y$94,18,TRUE)</f>
        <v>462628230.69999999</v>
      </c>
      <c r="G8" s="25">
        <f t="shared" ref="G8:G9" si="3">E8*0.54</f>
        <v>476283692.57400006</v>
      </c>
      <c r="H8" s="24">
        <f t="shared" ref="H8:H9" si="4">E8*0.486</f>
        <v>428655323.31660002</v>
      </c>
      <c r="I8" s="24">
        <f t="shared" ref="I8:I9" si="5">E8*0.513</f>
        <v>452469507.94530004</v>
      </c>
    </row>
    <row r="9" spans="4:9" x14ac:dyDescent="0.25">
      <c r="D9" s="23" t="s">
        <v>126</v>
      </c>
      <c r="E9" s="26">
        <f>VLOOKUP($E$2,DADOS!$B$1:$Y$94,23,TRUE)</f>
        <v>882703367.5</v>
      </c>
      <c r="F9" s="26">
        <f>VLOOKUP($E$2,DADOS!$B$1:$Y$94,22,TRUE)</f>
        <v>455915008.30000001</v>
      </c>
      <c r="G9" s="25">
        <f t="shared" si="3"/>
        <v>476659818.45000005</v>
      </c>
      <c r="H9" s="24">
        <f t="shared" si="4"/>
        <v>428993836.60499996</v>
      </c>
      <c r="I9" s="24">
        <f t="shared" si="5"/>
        <v>452826827.52750003</v>
      </c>
    </row>
  </sheetData>
  <mergeCells count="1">
    <mergeCell ref="E2:I2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DADOS!$B$3:$B$94</xm:f>
          </x14:formula1>
          <xm:sqref>E2:I2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94"/>
  <sheetViews>
    <sheetView tabSelected="1" workbookViewId="0">
      <selection activeCell="J18" sqref="J18"/>
    </sheetView>
  </sheetViews>
  <sheetFormatPr defaultRowHeight="15" x14ac:dyDescent="0.25"/>
  <cols>
    <col min="2" max="2" width="9.28515625" bestFit="1" customWidth="1"/>
    <col min="3" max="3" width="24.7109375" bestFit="1" customWidth="1"/>
    <col min="4" max="4" width="19.85546875" bestFit="1" customWidth="1"/>
    <col min="5" max="5" width="18" bestFit="1" customWidth="1"/>
    <col min="6" max="6" width="17.42578125" customWidth="1"/>
    <col min="7" max="7" width="19" style="28" customWidth="1"/>
    <col min="10" max="10" width="27.85546875" bestFit="1" customWidth="1"/>
    <col min="11" max="11" width="16" bestFit="1" customWidth="1"/>
  </cols>
  <sheetData>
    <row r="2" spans="2:11" x14ac:dyDescent="0.25">
      <c r="B2" s="31" t="s">
        <v>135</v>
      </c>
      <c r="C2" s="31" t="s">
        <v>107</v>
      </c>
      <c r="D2" s="32" t="s">
        <v>108</v>
      </c>
      <c r="E2" s="32" t="s">
        <v>96</v>
      </c>
      <c r="F2" s="32" t="s">
        <v>97</v>
      </c>
      <c r="G2" s="32" t="s">
        <v>131</v>
      </c>
      <c r="J2" s="29"/>
      <c r="K2" s="28"/>
    </row>
    <row r="3" spans="2:11" x14ac:dyDescent="0.25">
      <c r="B3" s="12">
        <v>1</v>
      </c>
      <c r="C3" s="15" t="s">
        <v>29</v>
      </c>
      <c r="D3" s="16">
        <v>362797942.19999999</v>
      </c>
      <c r="E3" s="16">
        <v>417534326.10000002</v>
      </c>
      <c r="F3" s="17">
        <f>IF(D3&gt;0,D3/E3,0)</f>
        <v>0.86890566720281914</v>
      </c>
      <c r="G3" s="13" t="s">
        <v>132</v>
      </c>
    </row>
    <row r="4" spans="2:11" x14ac:dyDescent="0.25">
      <c r="B4" s="12">
        <v>2</v>
      </c>
      <c r="C4" s="15" t="s">
        <v>25</v>
      </c>
      <c r="D4" s="16">
        <v>30202402.5</v>
      </c>
      <c r="E4" s="16">
        <v>49160719.399999999</v>
      </c>
      <c r="F4" s="17">
        <f>IF(D4&gt;0,D4/E4,0)</f>
        <v>0.61436046641742192</v>
      </c>
      <c r="G4" s="13" t="s">
        <v>134</v>
      </c>
    </row>
    <row r="5" spans="2:11" x14ac:dyDescent="0.25">
      <c r="B5" s="12">
        <v>3</v>
      </c>
      <c r="C5" s="15" t="s">
        <v>28</v>
      </c>
      <c r="D5" s="16">
        <v>259544583.30000001</v>
      </c>
      <c r="E5" s="16">
        <v>435655764.80000001</v>
      </c>
      <c r="F5" s="17">
        <f>IF(D5&gt;0,D5/E5,0)</f>
        <v>0.59575610899846865</v>
      </c>
      <c r="G5" s="13" t="s">
        <v>132</v>
      </c>
    </row>
    <row r="6" spans="2:11" x14ac:dyDescent="0.25">
      <c r="B6" s="12">
        <v>4</v>
      </c>
      <c r="C6" s="15" t="s">
        <v>89</v>
      </c>
      <c r="D6" s="16">
        <v>25208150.5</v>
      </c>
      <c r="E6" s="16">
        <v>42329100.600000001</v>
      </c>
      <c r="F6" s="17">
        <f>IF(D6&gt;0,D6/E6,0)</f>
        <v>0.59552766637333177</v>
      </c>
      <c r="G6" s="13" t="s">
        <v>134</v>
      </c>
    </row>
    <row r="7" spans="2:11" x14ac:dyDescent="0.25">
      <c r="B7" s="12">
        <v>5</v>
      </c>
      <c r="C7" s="15" t="s">
        <v>16</v>
      </c>
      <c r="D7" s="16">
        <v>46190279.399999999</v>
      </c>
      <c r="E7" s="16">
        <v>78140352.5</v>
      </c>
      <c r="F7" s="17">
        <f>IF(D7&gt;0,D7/E7,0)</f>
        <v>0.59111941426166459</v>
      </c>
      <c r="G7" s="13" t="s">
        <v>134</v>
      </c>
    </row>
    <row r="8" spans="2:11" x14ac:dyDescent="0.25">
      <c r="B8" s="12">
        <v>6</v>
      </c>
      <c r="C8" s="15" t="s">
        <v>2</v>
      </c>
      <c r="D8" s="16">
        <v>160965253.19999999</v>
      </c>
      <c r="E8" s="16">
        <v>276413828.30000001</v>
      </c>
      <c r="F8" s="17">
        <f>IF(D8&gt;0,D8/E8,0)</f>
        <v>0.58233429995151942</v>
      </c>
      <c r="G8" s="13" t="s">
        <v>133</v>
      </c>
    </row>
    <row r="9" spans="2:11" x14ac:dyDescent="0.25">
      <c r="B9" s="12">
        <v>7</v>
      </c>
      <c r="C9" s="15" t="s">
        <v>72</v>
      </c>
      <c r="D9" s="16">
        <v>552427603.60000002</v>
      </c>
      <c r="E9" s="16">
        <v>952993359.79999995</v>
      </c>
      <c r="F9" s="17">
        <f>IF(D9&gt;0,D9/E9,0)</f>
        <v>0.57967623585114514</v>
      </c>
      <c r="G9" s="13" t="s">
        <v>132</v>
      </c>
    </row>
    <row r="10" spans="2:11" x14ac:dyDescent="0.25">
      <c r="B10" s="12">
        <v>8</v>
      </c>
      <c r="C10" s="15" t="s">
        <v>91</v>
      </c>
      <c r="D10" s="16">
        <v>447211800</v>
      </c>
      <c r="E10" s="16">
        <v>771524800</v>
      </c>
      <c r="F10" s="17">
        <f>IF(D10&gt;0,D10/E10,0)</f>
        <v>0.57964669444196737</v>
      </c>
      <c r="G10" s="13" t="s">
        <v>132</v>
      </c>
    </row>
    <row r="11" spans="2:11" x14ac:dyDescent="0.25">
      <c r="B11" s="12">
        <v>9</v>
      </c>
      <c r="C11" s="15" t="s">
        <v>36</v>
      </c>
      <c r="D11" s="16">
        <v>1042435300</v>
      </c>
      <c r="E11" s="16">
        <v>1806213000</v>
      </c>
      <c r="F11" s="17">
        <f>IF(D11&gt;0,D11/E11,0)</f>
        <v>0.57713863204395055</v>
      </c>
      <c r="G11" s="13" t="s">
        <v>132</v>
      </c>
    </row>
    <row r="12" spans="2:11" x14ac:dyDescent="0.25">
      <c r="B12" s="12">
        <v>10</v>
      </c>
      <c r="C12" s="15" t="s">
        <v>39</v>
      </c>
      <c r="D12" s="16">
        <v>140288454.69999999</v>
      </c>
      <c r="E12" s="16">
        <v>243225656.90000001</v>
      </c>
      <c r="F12" s="17">
        <f>IF(D12&gt;0,D12/E12,0)</f>
        <v>0.57678312595812331</v>
      </c>
      <c r="G12" s="13" t="s">
        <v>133</v>
      </c>
    </row>
    <row r="13" spans="2:11" x14ac:dyDescent="0.25">
      <c r="B13" s="12">
        <v>11</v>
      </c>
      <c r="C13" s="15" t="s">
        <v>76</v>
      </c>
      <c r="D13" s="16">
        <v>34902347.899999999</v>
      </c>
      <c r="E13" s="16">
        <v>60943377.700000003</v>
      </c>
      <c r="F13" s="17">
        <f>IF(D13&gt;0,D13/E13,0)</f>
        <v>0.5727012387106335</v>
      </c>
      <c r="G13" s="13" t="s">
        <v>134</v>
      </c>
    </row>
    <row r="14" spans="2:11" x14ac:dyDescent="0.25">
      <c r="B14" s="12">
        <v>12</v>
      </c>
      <c r="C14" s="15" t="s">
        <v>43</v>
      </c>
      <c r="D14" s="16">
        <v>48131553.5</v>
      </c>
      <c r="E14" s="16">
        <v>84507206.5</v>
      </c>
      <c r="F14" s="17">
        <f>IF(D14&gt;0,D14/E14,0)</f>
        <v>0.56955560943787675</v>
      </c>
      <c r="G14" s="13" t="s">
        <v>134</v>
      </c>
    </row>
    <row r="15" spans="2:11" x14ac:dyDescent="0.25">
      <c r="B15" s="12">
        <v>13</v>
      </c>
      <c r="C15" s="15" t="s">
        <v>31</v>
      </c>
      <c r="D15" s="16">
        <v>33738423.299999997</v>
      </c>
      <c r="E15" s="16">
        <v>59752000.700000003</v>
      </c>
      <c r="F15" s="17">
        <f>IF(D15&gt;0,D15/E15,0)</f>
        <v>0.56464089745533819</v>
      </c>
      <c r="G15" s="13" t="s">
        <v>134</v>
      </c>
    </row>
    <row r="16" spans="2:11" x14ac:dyDescent="0.25">
      <c r="B16" s="12">
        <v>14</v>
      </c>
      <c r="C16" s="15" t="s">
        <v>24</v>
      </c>
      <c r="D16" s="16">
        <v>1020652585.2</v>
      </c>
      <c r="E16" s="16">
        <v>1814110310</v>
      </c>
      <c r="F16" s="17">
        <f>IF(D16&gt;0,D16/E16,0)</f>
        <v>0.56261881076019027</v>
      </c>
      <c r="G16" s="13" t="s">
        <v>132</v>
      </c>
    </row>
    <row r="17" spans="2:7" x14ac:dyDescent="0.25">
      <c r="B17" s="12">
        <v>15</v>
      </c>
      <c r="C17" s="15" t="s">
        <v>64</v>
      </c>
      <c r="D17" s="16">
        <v>40941128.100000001</v>
      </c>
      <c r="E17" s="16">
        <v>73355716.099999994</v>
      </c>
      <c r="F17" s="17">
        <f>IF(D17&gt;0,D17/E17,0)</f>
        <v>0.55811776200491625</v>
      </c>
      <c r="G17" s="13" t="s">
        <v>134</v>
      </c>
    </row>
    <row r="18" spans="2:7" x14ac:dyDescent="0.25">
      <c r="B18" s="12">
        <v>16</v>
      </c>
      <c r="C18" s="15" t="s">
        <v>68</v>
      </c>
      <c r="D18" s="41">
        <v>26963758</v>
      </c>
      <c r="E18" s="43">
        <v>48821727.299999997</v>
      </c>
      <c r="F18" s="44">
        <f>IF(D18&gt;0,D18/E18,0)</f>
        <v>0.55229012759653018</v>
      </c>
      <c r="G18" s="13" t="s">
        <v>134</v>
      </c>
    </row>
    <row r="19" spans="2:7" x14ac:dyDescent="0.25">
      <c r="B19" s="12">
        <v>17</v>
      </c>
      <c r="C19" s="15" t="s">
        <v>78</v>
      </c>
      <c r="D19" s="16">
        <v>23318043.300000001</v>
      </c>
      <c r="E19" s="20">
        <v>42803680.100000001</v>
      </c>
      <c r="F19" s="17">
        <f>IF(D19&gt;0,D19/E19,0)</f>
        <v>0.54476725472023135</v>
      </c>
      <c r="G19" s="13" t="s">
        <v>134</v>
      </c>
    </row>
    <row r="20" spans="2:7" x14ac:dyDescent="0.25">
      <c r="B20" s="12">
        <v>18</v>
      </c>
      <c r="C20" s="15" t="s">
        <v>49</v>
      </c>
      <c r="D20" s="16">
        <v>636380495.60000002</v>
      </c>
      <c r="E20" s="16">
        <v>1172855899.5999999</v>
      </c>
      <c r="F20" s="17">
        <f>IF(D20&gt;0,D20/E20,0)</f>
        <v>0.54259052268657748</v>
      </c>
      <c r="G20" s="13" t="s">
        <v>132</v>
      </c>
    </row>
    <row r="21" spans="2:7" x14ac:dyDescent="0.25">
      <c r="B21" s="12">
        <v>19</v>
      </c>
      <c r="C21" s="15" t="s">
        <v>11</v>
      </c>
      <c r="D21" s="16">
        <v>382505700</v>
      </c>
      <c r="E21" s="16">
        <v>706179300</v>
      </c>
      <c r="F21" s="17">
        <f>IF(D21&gt;0,D21/E21,0)</f>
        <v>0.54165521419276941</v>
      </c>
      <c r="G21" s="13" t="s">
        <v>132</v>
      </c>
    </row>
    <row r="22" spans="2:7" x14ac:dyDescent="0.25">
      <c r="B22" s="12">
        <v>20</v>
      </c>
      <c r="C22" s="15" t="s">
        <v>15</v>
      </c>
      <c r="D22" s="16">
        <v>39685504.799999997</v>
      </c>
      <c r="E22" s="16">
        <v>73953589</v>
      </c>
      <c r="F22" s="17">
        <f>IF(D22&gt;0,D22/E22,0)</f>
        <v>0.53662716491014384</v>
      </c>
      <c r="G22" s="13" t="s">
        <v>134</v>
      </c>
    </row>
    <row r="23" spans="2:7" x14ac:dyDescent="0.25">
      <c r="B23" s="12">
        <v>21</v>
      </c>
      <c r="C23" s="15" t="s">
        <v>70</v>
      </c>
      <c r="D23" s="30">
        <v>46825071.899999999</v>
      </c>
      <c r="E23" s="16">
        <v>87371752.900000006</v>
      </c>
      <c r="F23" s="17">
        <f>IF(D23&gt;0,D23/E23,0)</f>
        <v>0.53592918015039614</v>
      </c>
      <c r="G23" s="13" t="s">
        <v>134</v>
      </c>
    </row>
    <row r="24" spans="2:7" x14ac:dyDescent="0.25">
      <c r="B24" s="12">
        <v>22</v>
      </c>
      <c r="C24" s="15" t="s">
        <v>61</v>
      </c>
      <c r="D24" s="16">
        <v>95166811.900000006</v>
      </c>
      <c r="E24" s="16">
        <v>177949832</v>
      </c>
      <c r="F24" s="17">
        <f>IF(D24&gt;0,D24/E24,0)</f>
        <v>0.53479573894736809</v>
      </c>
      <c r="G24" s="13" t="s">
        <v>133</v>
      </c>
    </row>
    <row r="25" spans="2:7" x14ac:dyDescent="0.25">
      <c r="B25" s="12">
        <v>23</v>
      </c>
      <c r="C25" s="15" t="s">
        <v>67</v>
      </c>
      <c r="D25" s="20">
        <v>10377096561.129999</v>
      </c>
      <c r="E25" s="20">
        <v>19427798562.139999</v>
      </c>
      <c r="F25" s="17">
        <f>IF(D25&gt;0,D25/E25,0)</f>
        <v>0.5341365120674253</v>
      </c>
      <c r="G25" s="13" t="s">
        <v>132</v>
      </c>
    </row>
    <row r="26" spans="2:7" x14ac:dyDescent="0.25">
      <c r="B26" s="12">
        <v>24</v>
      </c>
      <c r="C26" s="15" t="s">
        <v>12</v>
      </c>
      <c r="D26" s="16">
        <v>84240198.900000006</v>
      </c>
      <c r="E26" s="16">
        <v>157728285.30000001</v>
      </c>
      <c r="F26" s="17">
        <f>IF(D26&gt;0,D26/E26,0)</f>
        <v>0.53408428767088101</v>
      </c>
      <c r="G26" s="13" t="s">
        <v>133</v>
      </c>
    </row>
    <row r="27" spans="2:7" x14ac:dyDescent="0.25">
      <c r="B27" s="12">
        <v>25</v>
      </c>
      <c r="C27" s="19" t="s">
        <v>8</v>
      </c>
      <c r="D27" s="16">
        <v>292101198.60000002</v>
      </c>
      <c r="E27" s="16">
        <v>547432865.60000002</v>
      </c>
      <c r="F27" s="17">
        <f>IF(D27&gt;0,D27/E27,0)</f>
        <v>0.53358359893107599</v>
      </c>
      <c r="G27" s="13" t="s">
        <v>132</v>
      </c>
    </row>
    <row r="28" spans="2:7" x14ac:dyDescent="0.25">
      <c r="B28" s="12">
        <v>26</v>
      </c>
      <c r="C28" s="15" t="s">
        <v>86</v>
      </c>
      <c r="D28" s="16">
        <v>24006062.699999999</v>
      </c>
      <c r="E28" s="16">
        <v>45215757.299999997</v>
      </c>
      <c r="F28" s="17">
        <f>IF(D28&gt;0,D28/E28,0)</f>
        <v>0.53092249546376613</v>
      </c>
      <c r="G28" s="13" t="s">
        <v>134</v>
      </c>
    </row>
    <row r="29" spans="2:7" x14ac:dyDescent="0.25">
      <c r="B29" s="12">
        <v>27</v>
      </c>
      <c r="C29" s="15" t="s">
        <v>71</v>
      </c>
      <c r="D29" s="16">
        <v>62849316.600000001</v>
      </c>
      <c r="E29" s="16">
        <v>118430267.09999999</v>
      </c>
      <c r="F29" s="17">
        <f>IF(D29&gt;0,D29/E29,0)</f>
        <v>0.53068626913533323</v>
      </c>
      <c r="G29" s="13" t="s">
        <v>133</v>
      </c>
    </row>
    <row r="30" spans="2:7" x14ac:dyDescent="0.25">
      <c r="B30" s="12">
        <v>28</v>
      </c>
      <c r="C30" s="15" t="s">
        <v>10</v>
      </c>
      <c r="D30" s="30">
        <v>45037012.799999997</v>
      </c>
      <c r="E30" s="16">
        <v>85039516.299999997</v>
      </c>
      <c r="F30" s="17">
        <f>IF(D30&gt;0,D30/E30,0)</f>
        <v>0.52960099915337833</v>
      </c>
      <c r="G30" s="13" t="s">
        <v>134</v>
      </c>
    </row>
    <row r="31" spans="2:7" x14ac:dyDescent="0.25">
      <c r="B31" s="12">
        <v>29</v>
      </c>
      <c r="C31" s="15" t="s">
        <v>14</v>
      </c>
      <c r="D31" s="16">
        <v>808017010.5</v>
      </c>
      <c r="E31" s="16">
        <v>1527309945.5999999</v>
      </c>
      <c r="F31" s="17">
        <f>IF(D31&gt;0,D31/E31,0)</f>
        <v>0.52904586448075053</v>
      </c>
      <c r="G31" s="13" t="s">
        <v>132</v>
      </c>
    </row>
    <row r="32" spans="2:7" x14ac:dyDescent="0.25">
      <c r="B32" s="12">
        <v>30</v>
      </c>
      <c r="C32" s="15" t="s">
        <v>84</v>
      </c>
      <c r="D32" s="30">
        <v>47312529.799999997</v>
      </c>
      <c r="E32" s="16">
        <v>89589111.200000003</v>
      </c>
      <c r="F32" s="17">
        <f>IF(D32&gt;0,D32/E32,0)</f>
        <v>0.5281058062332914</v>
      </c>
      <c r="G32" s="13" t="s">
        <v>134</v>
      </c>
    </row>
    <row r="33" spans="2:7" x14ac:dyDescent="0.25">
      <c r="B33" s="12">
        <v>31</v>
      </c>
      <c r="C33" s="15" t="s">
        <v>35</v>
      </c>
      <c r="D33" s="16">
        <v>19506100</v>
      </c>
      <c r="E33" s="16">
        <v>37109204.100000001</v>
      </c>
      <c r="F33" s="17">
        <f>IF(D33&gt;0,D33/E33,0)</f>
        <v>0.52564048389278173</v>
      </c>
      <c r="G33" s="13" t="s">
        <v>134</v>
      </c>
    </row>
    <row r="34" spans="2:7" x14ac:dyDescent="0.25">
      <c r="B34" s="12">
        <v>32</v>
      </c>
      <c r="C34" s="15" t="s">
        <v>57</v>
      </c>
      <c r="D34" s="16">
        <v>32668595.5</v>
      </c>
      <c r="E34" s="16">
        <v>62369560.399999999</v>
      </c>
      <c r="F34" s="17">
        <f>IF(D34&gt;0,D34/E34,0)</f>
        <v>0.52379069678355472</v>
      </c>
      <c r="G34" s="13" t="s">
        <v>134</v>
      </c>
    </row>
    <row r="35" spans="2:7" x14ac:dyDescent="0.25">
      <c r="B35" s="12">
        <v>33</v>
      </c>
      <c r="C35" s="15" t="s">
        <v>3</v>
      </c>
      <c r="D35" s="16">
        <v>26617013.300000001</v>
      </c>
      <c r="E35" s="16">
        <v>51060961.700000003</v>
      </c>
      <c r="F35" s="17">
        <f>IF(D35&gt;0,D35/E35,0)</f>
        <v>0.52127912232409046</v>
      </c>
      <c r="G35" s="13" t="s">
        <v>134</v>
      </c>
    </row>
    <row r="36" spans="2:7" x14ac:dyDescent="0.25">
      <c r="B36" s="12">
        <v>34</v>
      </c>
      <c r="C36" s="15" t="s">
        <v>55</v>
      </c>
      <c r="D36" s="30">
        <v>35420200</v>
      </c>
      <c r="E36" s="16">
        <v>68077100</v>
      </c>
      <c r="F36" s="17">
        <f>IF(D36&gt;0,D36/E36,0)</f>
        <v>0.52029537098378165</v>
      </c>
      <c r="G36" s="13" t="s">
        <v>134</v>
      </c>
    </row>
    <row r="37" spans="2:7" x14ac:dyDescent="0.25">
      <c r="B37" s="12">
        <v>35</v>
      </c>
      <c r="C37" s="15" t="s">
        <v>69</v>
      </c>
      <c r="D37" s="16">
        <v>56358166.399999999</v>
      </c>
      <c r="E37" s="16">
        <v>108742682.09999999</v>
      </c>
      <c r="F37" s="17">
        <f>IF(D37&gt;0,D37/E37,0)</f>
        <v>0.51827088785774944</v>
      </c>
      <c r="G37" s="13" t="s">
        <v>133</v>
      </c>
    </row>
    <row r="38" spans="2:7" x14ac:dyDescent="0.25">
      <c r="B38" s="12">
        <v>36</v>
      </c>
      <c r="C38" s="19" t="s">
        <v>0</v>
      </c>
      <c r="D38" s="16">
        <v>455915008.30000001</v>
      </c>
      <c r="E38" s="16">
        <v>882703367.5</v>
      </c>
      <c r="F38" s="17">
        <f>IF(D38&gt;0,D38/E38,0)</f>
        <v>0.51649854876077606</v>
      </c>
      <c r="G38" s="13" t="s">
        <v>132</v>
      </c>
    </row>
    <row r="39" spans="2:7" x14ac:dyDescent="0.25">
      <c r="B39" s="12">
        <v>37</v>
      </c>
      <c r="C39" s="15" t="s">
        <v>23</v>
      </c>
      <c r="D39" s="16">
        <v>23820159.699999999</v>
      </c>
      <c r="E39" s="16">
        <v>46142809.799999997</v>
      </c>
      <c r="F39" s="17">
        <f>IF(D39&gt;0,D39/E39,0)</f>
        <v>0.51622690085942713</v>
      </c>
      <c r="G39" s="13" t="s">
        <v>134</v>
      </c>
    </row>
    <row r="40" spans="2:7" x14ac:dyDescent="0.25">
      <c r="B40" s="12">
        <v>38</v>
      </c>
      <c r="C40" s="15" t="s">
        <v>37</v>
      </c>
      <c r="D40" s="16">
        <v>17820677.800000001</v>
      </c>
      <c r="E40" s="16">
        <v>34579745.600000001</v>
      </c>
      <c r="F40" s="17">
        <f>IF(D40&gt;0,D40/E40,0)</f>
        <v>0.51535017076586009</v>
      </c>
      <c r="G40" s="13" t="s">
        <v>134</v>
      </c>
    </row>
    <row r="41" spans="2:7" x14ac:dyDescent="0.25">
      <c r="B41" s="12">
        <v>39</v>
      </c>
      <c r="C41" s="15" t="s">
        <v>58</v>
      </c>
      <c r="D41" s="30">
        <v>69382593.900000006</v>
      </c>
      <c r="E41" s="16">
        <v>134815993.59999999</v>
      </c>
      <c r="F41" s="17">
        <f>IF(D41&gt;0,D41/E41,0)</f>
        <v>0.51464660866468592</v>
      </c>
      <c r="G41" s="13" t="s">
        <v>133</v>
      </c>
    </row>
    <row r="42" spans="2:7" x14ac:dyDescent="0.25">
      <c r="B42" s="12">
        <v>40</v>
      </c>
      <c r="C42" s="15" t="s">
        <v>7</v>
      </c>
      <c r="D42" s="16">
        <v>215509585.30000001</v>
      </c>
      <c r="E42" s="16">
        <v>419600058.30000001</v>
      </c>
      <c r="F42" s="17">
        <f>IF(D42&gt;0,D42/E42,0)</f>
        <v>0.51360713860034279</v>
      </c>
      <c r="G42" s="13" t="s">
        <v>133</v>
      </c>
    </row>
    <row r="43" spans="2:7" x14ac:dyDescent="0.25">
      <c r="B43" s="12">
        <v>41</v>
      </c>
      <c r="C43" s="15" t="s">
        <v>41</v>
      </c>
      <c r="D43" s="16">
        <v>30205478.100000001</v>
      </c>
      <c r="E43" s="16">
        <v>59217427.200000003</v>
      </c>
      <c r="F43" s="17">
        <f>IF(D43&gt;0,D43/E43,0)</f>
        <v>0.51007751481644914</v>
      </c>
      <c r="G43" s="13" t="s">
        <v>134</v>
      </c>
    </row>
    <row r="44" spans="2:7" x14ac:dyDescent="0.25">
      <c r="B44" s="12">
        <v>42</v>
      </c>
      <c r="C44" s="15" t="s">
        <v>30</v>
      </c>
      <c r="D44" s="16">
        <v>25001229.699999999</v>
      </c>
      <c r="E44" s="16">
        <v>49040699.799999997</v>
      </c>
      <c r="F44" s="17">
        <f>IF(D44&gt;0,D44/E44,0)</f>
        <v>0.50980572875104035</v>
      </c>
      <c r="G44" s="13" t="s">
        <v>134</v>
      </c>
    </row>
    <row r="45" spans="2:7" x14ac:dyDescent="0.25">
      <c r="B45" s="12">
        <v>43</v>
      </c>
      <c r="C45" s="15" t="s">
        <v>38</v>
      </c>
      <c r="D45" s="16">
        <v>211057984</v>
      </c>
      <c r="E45" s="20">
        <v>416103796</v>
      </c>
      <c r="F45" s="17">
        <f>IF(D45&gt;0,D45/E45,0)</f>
        <v>0.50722436572051843</v>
      </c>
      <c r="G45" s="13" t="s">
        <v>133</v>
      </c>
    </row>
    <row r="46" spans="2:7" x14ac:dyDescent="0.25">
      <c r="B46" s="12">
        <v>44</v>
      </c>
      <c r="C46" s="15" t="s">
        <v>83</v>
      </c>
      <c r="D46" s="16">
        <v>28877119.399999999</v>
      </c>
      <c r="E46" s="16">
        <v>56953818.200000003</v>
      </c>
      <c r="F46" s="17">
        <f>IF(D46&gt;0,D46/E46,0)</f>
        <v>0.50702692659857518</v>
      </c>
      <c r="G46" s="13" t="s">
        <v>134</v>
      </c>
    </row>
    <row r="47" spans="2:7" x14ac:dyDescent="0.25">
      <c r="B47" s="12">
        <v>45</v>
      </c>
      <c r="C47" s="15" t="s">
        <v>9</v>
      </c>
      <c r="D47" s="16">
        <v>36888460.799999997</v>
      </c>
      <c r="E47" s="20">
        <v>72994704.5</v>
      </c>
      <c r="F47" s="17">
        <f>IF(D47&gt;0,D47/E47,0)</f>
        <v>0.50535804004795992</v>
      </c>
      <c r="G47" s="13" t="s">
        <v>134</v>
      </c>
    </row>
    <row r="48" spans="2:7" x14ac:dyDescent="0.25">
      <c r="B48" s="12">
        <v>46</v>
      </c>
      <c r="C48" s="15" t="s">
        <v>13</v>
      </c>
      <c r="D48" s="30">
        <v>24932289.399999999</v>
      </c>
      <c r="E48" s="16">
        <v>49789072.700000003</v>
      </c>
      <c r="F48" s="17">
        <f>IF(D48&gt;0,D48/E48,0)</f>
        <v>0.50075825975365063</v>
      </c>
      <c r="G48" s="13" t="s">
        <v>134</v>
      </c>
    </row>
    <row r="49" spans="2:7" x14ac:dyDescent="0.25">
      <c r="B49" s="12">
        <v>47</v>
      </c>
      <c r="C49" s="15" t="s">
        <v>34</v>
      </c>
      <c r="D49" s="16">
        <v>87520900</v>
      </c>
      <c r="E49" s="16">
        <v>174965700</v>
      </c>
      <c r="F49" s="17">
        <f>IF(D49&gt;0,D49/E49,0)</f>
        <v>0.50021747119578297</v>
      </c>
      <c r="G49" s="13" t="s">
        <v>133</v>
      </c>
    </row>
    <row r="50" spans="2:7" x14ac:dyDescent="0.25">
      <c r="B50" s="12">
        <v>48</v>
      </c>
      <c r="C50" s="15" t="s">
        <v>87</v>
      </c>
      <c r="D50" s="41">
        <v>117637072.8</v>
      </c>
      <c r="E50" s="43">
        <v>235546513.90000001</v>
      </c>
      <c r="F50" s="44">
        <f>IF(D50&gt;0,D50/E50,0)</f>
        <v>0.49942183754815483</v>
      </c>
      <c r="G50" s="13" t="s">
        <v>133</v>
      </c>
    </row>
    <row r="51" spans="2:7" x14ac:dyDescent="0.25">
      <c r="B51" s="12">
        <v>49</v>
      </c>
      <c r="C51" s="15" t="s">
        <v>17</v>
      </c>
      <c r="D51" s="41">
        <v>27732587</v>
      </c>
      <c r="E51" s="43">
        <v>55784963.299999997</v>
      </c>
      <c r="F51" s="44">
        <f>IF(D51&gt;0,D51/E51,0)</f>
        <v>0.49713373209299938</v>
      </c>
      <c r="G51" s="13" t="s">
        <v>134</v>
      </c>
    </row>
    <row r="52" spans="2:7" x14ac:dyDescent="0.25">
      <c r="B52" s="12">
        <v>50</v>
      </c>
      <c r="C52" s="15" t="s">
        <v>33</v>
      </c>
      <c r="D52" s="42">
        <v>78045791</v>
      </c>
      <c r="E52" s="43">
        <v>157178060.59999999</v>
      </c>
      <c r="F52" s="44">
        <f>IF(D52&gt;0,D52/E52,0)</f>
        <v>0.4965437969018941</v>
      </c>
      <c r="G52" s="13" t="s">
        <v>133</v>
      </c>
    </row>
    <row r="53" spans="2:7" x14ac:dyDescent="0.25">
      <c r="B53" s="12">
        <v>51</v>
      </c>
      <c r="C53" s="15" t="s">
        <v>77</v>
      </c>
      <c r="D53" s="41">
        <v>100434597.59999999</v>
      </c>
      <c r="E53" s="43">
        <v>202563448.19999999</v>
      </c>
      <c r="F53" s="44">
        <f>IF(D53&gt;0,D53/E53,0)</f>
        <v>0.49581796959161362</v>
      </c>
      <c r="G53" s="13" t="s">
        <v>133</v>
      </c>
    </row>
    <row r="54" spans="2:7" x14ac:dyDescent="0.25">
      <c r="B54" s="12">
        <v>52</v>
      </c>
      <c r="C54" s="15" t="s">
        <v>62</v>
      </c>
      <c r="D54" s="41">
        <v>215914959.09999999</v>
      </c>
      <c r="E54" s="43">
        <v>436637792.5</v>
      </c>
      <c r="F54" s="44">
        <f>IF(D54&gt;0,D54/E54,0)</f>
        <v>0.49449443636970564</v>
      </c>
      <c r="G54" s="13" t="s">
        <v>133</v>
      </c>
    </row>
    <row r="55" spans="2:7" x14ac:dyDescent="0.25">
      <c r="B55" s="12">
        <v>53</v>
      </c>
      <c r="C55" s="15" t="s">
        <v>19</v>
      </c>
      <c r="D55" s="41">
        <v>95195606.799999997</v>
      </c>
      <c r="E55" s="43">
        <v>193052148.80000001</v>
      </c>
      <c r="F55" s="44">
        <f>IF(D55&gt;0,D55/E55,0)</f>
        <v>0.49310824765085437</v>
      </c>
      <c r="G55" s="13" t="s">
        <v>133</v>
      </c>
    </row>
    <row r="56" spans="2:7" x14ac:dyDescent="0.25">
      <c r="B56" s="12">
        <v>54</v>
      </c>
      <c r="C56" s="15" t="s">
        <v>21</v>
      </c>
      <c r="D56" s="16">
        <v>31760044.600000001</v>
      </c>
      <c r="E56" s="16">
        <v>64561690.700000003</v>
      </c>
      <c r="F56" s="17">
        <f>IF(D56&gt;0,D56/E56,0)</f>
        <v>0.49193328513622708</v>
      </c>
      <c r="G56" s="13" t="s">
        <v>134</v>
      </c>
    </row>
    <row r="57" spans="2:7" x14ac:dyDescent="0.25">
      <c r="B57" s="12">
        <v>55</v>
      </c>
      <c r="C57" s="15" t="s">
        <v>82</v>
      </c>
      <c r="D57" s="16">
        <v>56873688.399999999</v>
      </c>
      <c r="E57" s="16">
        <v>115734111.40000001</v>
      </c>
      <c r="F57" s="17">
        <f>IF(D57&gt;0,D57/E57,0)</f>
        <v>0.49141681490458133</v>
      </c>
      <c r="G57" s="13" t="s">
        <v>133</v>
      </c>
    </row>
    <row r="58" spans="2:7" x14ac:dyDescent="0.25">
      <c r="B58" s="12">
        <v>56</v>
      </c>
      <c r="C58" s="15" t="s">
        <v>54</v>
      </c>
      <c r="D58" s="16">
        <v>409490839.30000001</v>
      </c>
      <c r="E58" s="16">
        <v>833583738.39999998</v>
      </c>
      <c r="F58" s="17">
        <f>IF(D58&gt;0,D58/E58,0)</f>
        <v>0.49124139595859473</v>
      </c>
      <c r="G58" s="13" t="s">
        <v>132</v>
      </c>
    </row>
    <row r="59" spans="2:7" x14ac:dyDescent="0.25">
      <c r="B59" s="12">
        <v>57</v>
      </c>
      <c r="C59" s="15" t="s">
        <v>88</v>
      </c>
      <c r="D59" s="16">
        <v>79513607.099999994</v>
      </c>
      <c r="E59" s="16">
        <v>162742863.69999999</v>
      </c>
      <c r="F59" s="17">
        <f>IF(D59&gt;0,D59/E59,0)</f>
        <v>0.48858429360426697</v>
      </c>
      <c r="G59" s="13" t="s">
        <v>133</v>
      </c>
    </row>
    <row r="60" spans="2:7" x14ac:dyDescent="0.25">
      <c r="B60" s="12">
        <v>58</v>
      </c>
      <c r="C60" s="15" t="s">
        <v>74</v>
      </c>
      <c r="D60" s="16">
        <v>251851589.5</v>
      </c>
      <c r="E60" s="16">
        <v>518459735.80000001</v>
      </c>
      <c r="F60" s="17">
        <f>IF(D60&gt;0,D60/E60,0)</f>
        <v>0.48576884974757956</v>
      </c>
      <c r="G60" s="13" t="s">
        <v>133</v>
      </c>
    </row>
    <row r="61" spans="2:7" x14ac:dyDescent="0.25">
      <c r="B61" s="12">
        <v>59</v>
      </c>
      <c r="C61" s="15" t="s">
        <v>4</v>
      </c>
      <c r="D61" s="16">
        <v>98513620.099999994</v>
      </c>
      <c r="E61" s="16">
        <v>202834926.19999999</v>
      </c>
      <c r="F61" s="17">
        <f>IF(D61&gt;0,D61/E61,0)</f>
        <v>0.4856837130843199</v>
      </c>
      <c r="G61" s="13" t="s">
        <v>133</v>
      </c>
    </row>
    <row r="62" spans="2:7" x14ac:dyDescent="0.25">
      <c r="B62" s="12">
        <v>60</v>
      </c>
      <c r="C62" s="15" t="s">
        <v>75</v>
      </c>
      <c r="D62" s="16">
        <v>16895421.100000001</v>
      </c>
      <c r="E62" s="16">
        <v>34824646.399999999</v>
      </c>
      <c r="F62" s="17">
        <f>IF(D62&gt;0,D62/E62,0)</f>
        <v>0.48515700363292136</v>
      </c>
      <c r="G62" s="13" t="s">
        <v>134</v>
      </c>
    </row>
    <row r="63" spans="2:7" x14ac:dyDescent="0.25">
      <c r="B63" s="12">
        <v>61</v>
      </c>
      <c r="C63" s="15" t="s">
        <v>81</v>
      </c>
      <c r="D63" s="16">
        <v>100641800</v>
      </c>
      <c r="E63" s="16">
        <v>210175900</v>
      </c>
      <c r="F63" s="17">
        <f>IF(D63&gt;0,D63/E63,0)</f>
        <v>0.47884557649092974</v>
      </c>
      <c r="G63" s="13" t="s">
        <v>133</v>
      </c>
    </row>
    <row r="64" spans="2:7" x14ac:dyDescent="0.25">
      <c r="B64" s="12">
        <v>62</v>
      </c>
      <c r="C64" s="15" t="s">
        <v>90</v>
      </c>
      <c r="D64" s="16">
        <v>56442723.700000003</v>
      </c>
      <c r="E64" s="16">
        <v>118551454.09999999</v>
      </c>
      <c r="F64" s="17">
        <f>IF(D64&gt;0,D64/E64,0)</f>
        <v>0.47610317501790983</v>
      </c>
      <c r="G64" s="13" t="s">
        <v>133</v>
      </c>
    </row>
    <row r="65" spans="2:7" x14ac:dyDescent="0.25">
      <c r="B65" s="12">
        <v>63</v>
      </c>
      <c r="C65" s="15" t="s">
        <v>65</v>
      </c>
      <c r="D65" s="16">
        <v>19601122.800000001</v>
      </c>
      <c r="E65" s="16">
        <v>41224485.100000001</v>
      </c>
      <c r="F65" s="17">
        <f>IF(D65&gt;0,D65/E65,0)</f>
        <v>0.47547283495361353</v>
      </c>
      <c r="G65" s="13" t="s">
        <v>134</v>
      </c>
    </row>
    <row r="66" spans="2:7" x14ac:dyDescent="0.25">
      <c r="B66" s="12">
        <v>64</v>
      </c>
      <c r="C66" s="15" t="s">
        <v>60</v>
      </c>
      <c r="D66" s="16">
        <v>128147204.90000001</v>
      </c>
      <c r="E66" s="16">
        <v>272026243.69999999</v>
      </c>
      <c r="F66" s="17">
        <f>IF(D66&gt;0,D66/E66,0)</f>
        <v>0.47108397762285464</v>
      </c>
      <c r="G66" s="13" t="s">
        <v>133</v>
      </c>
    </row>
    <row r="67" spans="2:7" x14ac:dyDescent="0.25">
      <c r="B67" s="12">
        <v>65</v>
      </c>
      <c r="C67" s="15" t="s">
        <v>85</v>
      </c>
      <c r="D67" s="16">
        <v>187976300</v>
      </c>
      <c r="E67" s="16">
        <v>400760500</v>
      </c>
      <c r="F67" s="17">
        <f>IF(D67&gt;0,D67/E67,0)</f>
        <v>0.46904897064456202</v>
      </c>
      <c r="G67" s="13" t="s">
        <v>133</v>
      </c>
    </row>
    <row r="68" spans="2:7" x14ac:dyDescent="0.25">
      <c r="B68" s="12">
        <v>66</v>
      </c>
      <c r="C68" s="15" t="s">
        <v>6</v>
      </c>
      <c r="D68" s="16">
        <v>89975700</v>
      </c>
      <c r="E68" s="20">
        <v>192360000</v>
      </c>
      <c r="F68" s="17">
        <f>IF(D68&gt;0,D68/E68,0)</f>
        <v>0.4677464129756706</v>
      </c>
      <c r="G68" s="13" t="s">
        <v>133</v>
      </c>
    </row>
    <row r="69" spans="2:7" x14ac:dyDescent="0.25">
      <c r="B69" s="12">
        <v>67</v>
      </c>
      <c r="C69" s="15" t="s">
        <v>18</v>
      </c>
      <c r="D69" s="16">
        <v>28654291.100000001</v>
      </c>
      <c r="E69" s="16">
        <v>61343446.299999997</v>
      </c>
      <c r="F69" s="17">
        <f>IF(D69&gt;0,D69/E69,0)</f>
        <v>0.46711250880601407</v>
      </c>
      <c r="G69" s="13" t="s">
        <v>134</v>
      </c>
    </row>
    <row r="70" spans="2:7" x14ac:dyDescent="0.25">
      <c r="B70" s="12">
        <v>68</v>
      </c>
      <c r="C70" s="15" t="s">
        <v>48</v>
      </c>
      <c r="D70" s="16">
        <v>187422133.5</v>
      </c>
      <c r="E70" s="16">
        <v>402146472.89999998</v>
      </c>
      <c r="F70" s="17">
        <f>IF(D70&gt;0,D70/E70,0)</f>
        <v>0.46605440089637551</v>
      </c>
      <c r="G70" s="13" t="s">
        <v>133</v>
      </c>
    </row>
    <row r="71" spans="2:7" x14ac:dyDescent="0.25">
      <c r="B71" s="12">
        <v>69</v>
      </c>
      <c r="C71" s="15" t="s">
        <v>56</v>
      </c>
      <c r="D71" s="30">
        <v>74787926.099999994</v>
      </c>
      <c r="E71" s="16">
        <v>162784664.09999999</v>
      </c>
      <c r="F71" s="17">
        <f>IF(D71&gt;0,D71/E71,0)</f>
        <v>0.45942857402130421</v>
      </c>
      <c r="G71" s="13" t="s">
        <v>133</v>
      </c>
    </row>
    <row r="72" spans="2:7" x14ac:dyDescent="0.25">
      <c r="B72" s="12">
        <v>70</v>
      </c>
      <c r="C72" s="15" t="s">
        <v>59</v>
      </c>
      <c r="D72" s="16">
        <v>24996202</v>
      </c>
      <c r="E72" s="16">
        <v>54877189.5</v>
      </c>
      <c r="F72" s="17">
        <f>IF(D72&gt;0,D72/E72,0)</f>
        <v>0.45549347967246029</v>
      </c>
      <c r="G72" s="13" t="s">
        <v>134</v>
      </c>
    </row>
    <row r="73" spans="2:7" x14ac:dyDescent="0.25">
      <c r="B73" s="12">
        <v>71</v>
      </c>
      <c r="C73" s="19" t="s">
        <v>22</v>
      </c>
      <c r="D73" s="16">
        <v>26882922.100000001</v>
      </c>
      <c r="E73" s="16">
        <v>59308160.299999997</v>
      </c>
      <c r="F73" s="17">
        <f>IF(D73&gt;0,D73/E73,0)</f>
        <v>0.45327526539379104</v>
      </c>
      <c r="G73" s="13" t="s">
        <v>134</v>
      </c>
    </row>
    <row r="74" spans="2:7" x14ac:dyDescent="0.25">
      <c r="B74" s="12">
        <v>72</v>
      </c>
      <c r="C74" s="15" t="s">
        <v>45</v>
      </c>
      <c r="D74" s="16">
        <v>26702126.699999999</v>
      </c>
      <c r="E74" s="16">
        <v>59103899.899999999</v>
      </c>
      <c r="F74" s="17">
        <f>IF(D74&gt;0,D74/E74,0)</f>
        <v>0.45178282220256671</v>
      </c>
      <c r="G74" s="13" t="s">
        <v>134</v>
      </c>
    </row>
    <row r="75" spans="2:7" x14ac:dyDescent="0.25">
      <c r="B75" s="12">
        <v>73</v>
      </c>
      <c r="C75" s="15" t="s">
        <v>53</v>
      </c>
      <c r="D75" s="16">
        <v>36474400.5</v>
      </c>
      <c r="E75" s="16">
        <v>81765115.900000006</v>
      </c>
      <c r="F75" s="17">
        <f>IF(D75&gt;0,D75/E75,0)</f>
        <v>0.44608755333519923</v>
      </c>
      <c r="G75" s="13" t="s">
        <v>134</v>
      </c>
    </row>
    <row r="76" spans="2:7" x14ac:dyDescent="0.25">
      <c r="B76" s="12">
        <v>74</v>
      </c>
      <c r="C76" s="15" t="s">
        <v>46</v>
      </c>
      <c r="D76" s="16">
        <v>106495390.59999999</v>
      </c>
      <c r="E76" s="16">
        <v>247551965.80000001</v>
      </c>
      <c r="F76" s="17">
        <f>IF(D76&gt;0,D76/E76,0)</f>
        <v>0.43019408169854245</v>
      </c>
      <c r="G76" s="13" t="s">
        <v>133</v>
      </c>
    </row>
    <row r="77" spans="2:7" x14ac:dyDescent="0.25">
      <c r="B77" s="12">
        <v>75</v>
      </c>
      <c r="C77" s="15" t="s">
        <v>66</v>
      </c>
      <c r="D77" s="16">
        <v>226257400</v>
      </c>
      <c r="E77" s="16">
        <v>525991900</v>
      </c>
      <c r="F77" s="17">
        <f>IF(D77&gt;0,D77/E77,0)</f>
        <v>0.43015377232995411</v>
      </c>
      <c r="G77" s="13" t="s">
        <v>132</v>
      </c>
    </row>
    <row r="78" spans="2:7" x14ac:dyDescent="0.25">
      <c r="B78" s="12">
        <v>76</v>
      </c>
      <c r="C78" s="15" t="s">
        <v>50</v>
      </c>
      <c r="D78" s="16">
        <v>46527213.100000001</v>
      </c>
      <c r="E78" s="16">
        <v>111157561.7</v>
      </c>
      <c r="F78" s="17">
        <f>IF(D78&gt;0,D78/E78,0)</f>
        <v>0.41856993252128882</v>
      </c>
      <c r="G78" s="13" t="s">
        <v>133</v>
      </c>
    </row>
    <row r="79" spans="2:7" x14ac:dyDescent="0.25">
      <c r="B79" s="12">
        <v>77</v>
      </c>
      <c r="C79" s="15" t="s">
        <v>47</v>
      </c>
      <c r="D79" s="16">
        <v>918910322.89999998</v>
      </c>
      <c r="E79" s="16">
        <v>2204877625.1999998</v>
      </c>
      <c r="F79" s="17">
        <f>IF(D79&gt;0,D79/E79,0)</f>
        <v>0.41676250527357389</v>
      </c>
      <c r="G79" s="13" t="s">
        <v>132</v>
      </c>
    </row>
    <row r="80" spans="2:7" x14ac:dyDescent="0.25">
      <c r="B80" s="12">
        <v>78</v>
      </c>
      <c r="C80" s="15" t="s">
        <v>32</v>
      </c>
      <c r="D80" s="16">
        <v>109773918.59999999</v>
      </c>
      <c r="E80" s="16">
        <v>271975931.5</v>
      </c>
      <c r="F80" s="17">
        <f>IF(D80&gt;0,D80/E80,0)</f>
        <v>0.40361629793701065</v>
      </c>
      <c r="G80" s="13" t="s">
        <v>133</v>
      </c>
    </row>
    <row r="81" spans="2:7" x14ac:dyDescent="0.25">
      <c r="B81" s="12">
        <v>79</v>
      </c>
      <c r="C81" s="15" t="s">
        <v>80</v>
      </c>
      <c r="D81" s="16">
        <v>79356300</v>
      </c>
      <c r="E81" s="16">
        <v>232434200</v>
      </c>
      <c r="F81" s="17">
        <f>IF(D81&gt;0,D81/E81,0)</f>
        <v>0.34141404320018309</v>
      </c>
      <c r="G81" s="13" t="s">
        <v>133</v>
      </c>
    </row>
    <row r="82" spans="2:7" x14ac:dyDescent="0.25">
      <c r="B82" s="12">
        <v>80</v>
      </c>
      <c r="C82" s="15" t="s">
        <v>42</v>
      </c>
      <c r="D82" s="16">
        <v>78497738.799999997</v>
      </c>
      <c r="E82" s="16">
        <v>244603680.69999999</v>
      </c>
      <c r="F82" s="17">
        <f>IF(D82&gt;0,D82/E82,0)</f>
        <v>0.32091806049425486</v>
      </c>
      <c r="G82" s="13" t="s">
        <v>133</v>
      </c>
    </row>
    <row r="83" spans="2:7" x14ac:dyDescent="0.25">
      <c r="B83" s="12">
        <v>81</v>
      </c>
      <c r="C83" s="15" t="s">
        <v>40</v>
      </c>
      <c r="D83" s="40" t="s">
        <v>130</v>
      </c>
      <c r="E83" s="40"/>
      <c r="F83" s="40"/>
      <c r="G83" s="13" t="s">
        <v>132</v>
      </c>
    </row>
    <row r="84" spans="2:7" x14ac:dyDescent="0.25">
      <c r="B84" s="12">
        <v>82</v>
      </c>
      <c r="C84" s="19" t="s">
        <v>5</v>
      </c>
      <c r="D84" s="40" t="s">
        <v>130</v>
      </c>
      <c r="E84" s="40"/>
      <c r="F84" s="40"/>
      <c r="G84" s="13" t="s">
        <v>133</v>
      </c>
    </row>
    <row r="85" spans="2:7" x14ac:dyDescent="0.25">
      <c r="B85" s="12">
        <v>83</v>
      </c>
      <c r="C85" s="15" t="s">
        <v>26</v>
      </c>
      <c r="D85" s="40" t="s">
        <v>130</v>
      </c>
      <c r="E85" s="40"/>
      <c r="F85" s="40"/>
      <c r="G85" s="13" t="s">
        <v>133</v>
      </c>
    </row>
    <row r="86" spans="2:7" x14ac:dyDescent="0.25">
      <c r="B86" s="12">
        <v>84</v>
      </c>
      <c r="C86" s="15" t="s">
        <v>51</v>
      </c>
      <c r="D86" s="40" t="s">
        <v>130</v>
      </c>
      <c r="E86" s="40"/>
      <c r="F86" s="40"/>
      <c r="G86" s="13" t="s">
        <v>133</v>
      </c>
    </row>
    <row r="87" spans="2:7" x14ac:dyDescent="0.25">
      <c r="B87" s="12">
        <v>85</v>
      </c>
      <c r="C87" s="15" t="s">
        <v>52</v>
      </c>
      <c r="D87" s="40" t="s">
        <v>130</v>
      </c>
      <c r="E87" s="40"/>
      <c r="F87" s="40"/>
      <c r="G87" s="13" t="s">
        <v>133</v>
      </c>
    </row>
    <row r="88" spans="2:7" x14ac:dyDescent="0.25">
      <c r="B88" s="12">
        <v>86</v>
      </c>
      <c r="C88" s="15" t="s">
        <v>63</v>
      </c>
      <c r="D88" s="40" t="s">
        <v>130</v>
      </c>
      <c r="E88" s="40"/>
      <c r="F88" s="40"/>
      <c r="G88" s="13" t="s">
        <v>133</v>
      </c>
    </row>
    <row r="89" spans="2:7" x14ac:dyDescent="0.25">
      <c r="B89" s="12">
        <v>87</v>
      </c>
      <c r="C89" s="15" t="s">
        <v>73</v>
      </c>
      <c r="D89" s="40" t="s">
        <v>130</v>
      </c>
      <c r="E89" s="40"/>
      <c r="F89" s="40"/>
      <c r="G89" s="13" t="s">
        <v>133</v>
      </c>
    </row>
    <row r="90" spans="2:7" x14ac:dyDescent="0.25">
      <c r="B90" s="12">
        <v>88</v>
      </c>
      <c r="C90" s="15" t="s">
        <v>1</v>
      </c>
      <c r="D90" s="37" t="s">
        <v>130</v>
      </c>
      <c r="E90" s="38"/>
      <c r="F90" s="39"/>
      <c r="G90" s="13" t="s">
        <v>134</v>
      </c>
    </row>
    <row r="91" spans="2:7" x14ac:dyDescent="0.25">
      <c r="B91" s="12">
        <v>89</v>
      </c>
      <c r="C91" s="15" t="s">
        <v>20</v>
      </c>
      <c r="D91" s="37" t="s">
        <v>130</v>
      </c>
      <c r="E91" s="38"/>
      <c r="F91" s="39"/>
      <c r="G91" s="13" t="s">
        <v>134</v>
      </c>
    </row>
    <row r="92" spans="2:7" x14ac:dyDescent="0.25">
      <c r="B92" s="12">
        <v>90</v>
      </c>
      <c r="C92" s="15" t="s">
        <v>27</v>
      </c>
      <c r="D92" s="37" t="s">
        <v>130</v>
      </c>
      <c r="E92" s="38"/>
      <c r="F92" s="39"/>
      <c r="G92" s="13" t="s">
        <v>134</v>
      </c>
    </row>
    <row r="93" spans="2:7" x14ac:dyDescent="0.25">
      <c r="B93" s="12">
        <v>91</v>
      </c>
      <c r="C93" s="15" t="s">
        <v>44</v>
      </c>
      <c r="D93" s="37" t="s">
        <v>130</v>
      </c>
      <c r="E93" s="38"/>
      <c r="F93" s="39"/>
      <c r="G93" s="13" t="s">
        <v>134</v>
      </c>
    </row>
    <row r="94" spans="2:7" x14ac:dyDescent="0.25">
      <c r="B94" s="12">
        <v>92</v>
      </c>
      <c r="C94" s="15" t="s">
        <v>79</v>
      </c>
      <c r="D94" s="37" t="s">
        <v>130</v>
      </c>
      <c r="E94" s="38"/>
      <c r="F94" s="39"/>
      <c r="G94" s="13" t="s">
        <v>134</v>
      </c>
    </row>
  </sheetData>
  <sortState ref="B3:G94">
    <sortCondition descending="1" ref="F3:F94"/>
  </sortState>
  <conditionalFormatting sqref="F3:F17 F19:F49 F56:F89">
    <cfRule type="cellIs" dxfId="2" priority="1" stopIfTrue="1" operator="greaterThan">
      <formula>0.54</formula>
    </cfRule>
    <cfRule type="cellIs" dxfId="1" priority="2" stopIfTrue="1" operator="between">
      <formula>0.513</formula>
      <formula>0.54</formula>
    </cfRule>
    <cfRule type="cellIs" dxfId="0" priority="3" stopIfTrue="1" operator="lessThan">
      <formula>0.513</formula>
    </cfRule>
  </conditionalFormatting>
  <printOptions horizontalCentered="1" verticalCentered="1"/>
  <pageMargins left="0" right="0" top="0" bottom="0" header="0" footer="0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TABELAS</vt:lpstr>
      <vt:lpstr>DADOS</vt:lpstr>
      <vt:lpstr>GRÁFICO PIZZA</vt:lpstr>
      <vt:lpstr>GRÁFICO SÉRIE</vt:lpstr>
      <vt:lpstr>RANKING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de Souza Sá</dc:creator>
  <cp:lastModifiedBy>Marcio Correa Menasce</cp:lastModifiedBy>
  <cp:lastPrinted>2017-11-29T18:35:03Z</cp:lastPrinted>
  <dcterms:created xsi:type="dcterms:W3CDTF">2017-11-28T18:04:31Z</dcterms:created>
  <dcterms:modified xsi:type="dcterms:W3CDTF">2017-12-18T12:45:12Z</dcterms:modified>
</cp:coreProperties>
</file>